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Summary" sheetId="1" r:id="rId1"/>
    <sheet name="Adkisson" sheetId="2" r:id="rId2"/>
    <sheet name="Barton" sheetId="3" r:id="rId3"/>
    <sheet name="Becker" sheetId="4" r:id="rId4"/>
    <sheet name="Berdie" sheetId="5" r:id="rId5"/>
    <sheet name="Boyd" sheetId="6" r:id="rId6"/>
    <sheet name="Cadmus" sheetId="7" r:id="rId7"/>
    <sheet name="Eggert" sheetId="8" r:id="rId8"/>
    <sheet name="Furrer" sheetId="9" r:id="rId9"/>
    <sheet name="Garry" sheetId="10" r:id="rId10"/>
    <sheet name="Grimsrud" sheetId="11" r:id="rId11"/>
    <sheet name="Griswold" sheetId="12" r:id="rId12"/>
    <sheet name="Hudson" sheetId="13" r:id="rId13"/>
    <sheet name="Hunt" sheetId="14" r:id="rId14"/>
    <sheet name="Koziol" sheetId="15" r:id="rId15"/>
    <sheet name="Kuhn" sheetId="16" r:id="rId16"/>
    <sheet name="Morris" sheetId="17" r:id="rId17"/>
    <sheet name="Rittenhouse" sheetId="18" r:id="rId18"/>
    <sheet name="Waldusky" sheetId="19" r:id="rId19"/>
    <sheet name="WoodfordB" sheetId="20" r:id="rId20"/>
    <sheet name="WoodfordW" sheetId="21" r:id="rId21"/>
    <sheet name="2003" sheetId="22" r:id="rId22"/>
    <sheet name="2002" sheetId="23" r:id="rId23"/>
  </sheets>
  <definedNames/>
  <calcPr fullCalcOnLoad="1"/>
</workbook>
</file>

<file path=xl/sharedStrings.xml><?xml version="1.0" encoding="utf-8"?>
<sst xmlns="http://schemas.openxmlformats.org/spreadsheetml/2006/main" count="3702" uniqueCount="868">
  <si>
    <t>ACTIVE ROSTER</t>
  </si>
  <si>
    <t>Player</t>
  </si>
  <si>
    <t>Signed</t>
  </si>
  <si>
    <t>Salary</t>
  </si>
  <si>
    <t>INACTIVE CONTRACTS</t>
  </si>
  <si>
    <t>Team</t>
  </si>
  <si>
    <t>Acqrd</t>
  </si>
  <si>
    <t>Waive</t>
  </si>
  <si>
    <t>Rob Barton</t>
  </si>
  <si>
    <t>Cameron Boyd</t>
  </si>
  <si>
    <t>Dave Cadmus</t>
  </si>
  <si>
    <t>Mark Deffner</t>
  </si>
  <si>
    <t>Dave Eldred</t>
  </si>
  <si>
    <t>Pete Furrer</t>
  </si>
  <si>
    <t>Garen Gotfredson</t>
  </si>
  <si>
    <t>Joel Griswold</t>
  </si>
  <si>
    <t>Hyrum Hunt</t>
  </si>
  <si>
    <t>Paul Koziol</t>
  </si>
  <si>
    <t>Greg Moltumyr</t>
  </si>
  <si>
    <t>Adam Morris</t>
  </si>
  <si>
    <t>Jon Peterson</t>
  </si>
  <si>
    <t>Jim Phillips</t>
  </si>
  <si>
    <t>Jim Rittenhouse</t>
  </si>
  <si>
    <t>Tom Waldusky</t>
  </si>
  <si>
    <t>Ben Woodford</t>
  </si>
  <si>
    <t>Bill Woodford</t>
  </si>
  <si>
    <t>Tax</t>
  </si>
  <si>
    <t>Pos</t>
  </si>
  <si>
    <t>Thru</t>
  </si>
  <si>
    <t>Tom Garry</t>
  </si>
  <si>
    <t>3B</t>
  </si>
  <si>
    <t>Stl</t>
  </si>
  <si>
    <t>RFA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</si>
  <si>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</si>
  <si>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</si>
  <si>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</si>
  <si>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</si>
  <si>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</si>
  <si>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</si>
  <si>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</si>
  <si>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</si>
  <si>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</si>
  <si>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</si>
  <si>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</si>
  <si>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</si>
  <si>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</si>
  <si>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</si>
  <si>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</si>
  <si>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</si>
  <si>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</si>
  <si>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</si>
  <si>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</si>
  <si>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</si>
  <si>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</si>
  <si>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</si>
  <si>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</si>
  <si>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Mon</t>
  </si>
  <si>
    <t>Col</t>
  </si>
  <si>
    <t>2B</t>
  </si>
  <si>
    <t>BASEBALL  TEAM  SALARIES</t>
  </si>
  <si>
    <t>Mil</t>
  </si>
  <si>
    <t>Matt Hudson</t>
  </si>
  <si>
    <t>LA</t>
  </si>
  <si>
    <t>Fla</t>
  </si>
  <si>
    <t>KC</t>
  </si>
  <si>
    <t>SD</t>
  </si>
  <si>
    <t>Cin</t>
  </si>
  <si>
    <t>Mays, J</t>
  </si>
  <si>
    <t>Min</t>
  </si>
  <si>
    <t>Dempster, R</t>
  </si>
  <si>
    <t>FA</t>
  </si>
  <si>
    <t>Long, T</t>
  </si>
  <si>
    <t>Mientkiewicz, D</t>
  </si>
  <si>
    <t>Det</t>
  </si>
  <si>
    <t>Guzman, C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</si>
  <si>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</si>
  <si>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</si>
  <si>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</si>
  <si>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</si>
  <si>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</si>
  <si>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</si>
  <si>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</si>
  <si>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Stanton, M</t>
  </si>
  <si>
    <t>Estes, S</t>
  </si>
  <si>
    <t>Remlinger, M</t>
  </si>
  <si>
    <t>Shuey, P</t>
  </si>
  <si>
    <t>Rocker, J</t>
  </si>
  <si>
    <t>Miller, D</t>
  </si>
  <si>
    <t>Towers, J</t>
  </si>
  <si>
    <t>Prokopec, L</t>
  </si>
  <si>
    <t>DH</t>
  </si>
  <si>
    <t>Branyan, R</t>
  </si>
  <si>
    <t>Prinz, B</t>
  </si>
  <si>
    <t>McLemore, M</t>
  </si>
  <si>
    <t>Tankersly, D</t>
  </si>
  <si>
    <t>Hensen, D</t>
  </si>
  <si>
    <t>MINOR LEAGUE ROSTER</t>
  </si>
  <si>
    <t>TOTAL SALARY</t>
  </si>
  <si>
    <t>Gross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</si>
  <si>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</si>
  <si>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</si>
  <si>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</si>
  <si>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</si>
  <si>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</si>
  <si>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</si>
  <si>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</si>
  <si>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</si>
  <si>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</si>
  <si>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</si>
  <si>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</si>
  <si>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</si>
  <si>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</si>
  <si>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</si>
  <si>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</si>
  <si>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</si>
  <si>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</si>
  <si>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</si>
  <si>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2002 Summary</t>
  </si>
  <si>
    <t>Adjust</t>
  </si>
  <si>
    <t>Prize Distribution</t>
  </si>
  <si>
    <t>2003 Summary</t>
  </si>
  <si>
    <t>Tournament</t>
  </si>
  <si>
    <t>Total Points Prize Distribution</t>
  </si>
  <si>
    <t>Ray Berdie</t>
  </si>
  <si>
    <t>John Adkisson</t>
  </si>
  <si>
    <t>Anderson, Matt</t>
  </si>
  <si>
    <t>Minor</t>
  </si>
  <si>
    <t>Wilson, Paul</t>
  </si>
  <si>
    <t>Spooneybarger, Tim</t>
  </si>
  <si>
    <t>Hernandez, J</t>
  </si>
  <si>
    <t>Matthews, G</t>
  </si>
  <si>
    <t>Ortiz, Ra</t>
  </si>
  <si>
    <t>Overbay, L</t>
  </si>
  <si>
    <t>Jiminez, J</t>
  </si>
  <si>
    <t>Foppert, J</t>
  </si>
  <si>
    <t>Daal, O</t>
  </si>
  <si>
    <t>Borchard, J</t>
  </si>
  <si>
    <t>Uribe, Ju</t>
  </si>
  <si>
    <t>Bierbrodt, N</t>
  </si>
  <si>
    <t>Politte, C</t>
  </si>
  <si>
    <t>Rodriguez, Ri</t>
  </si>
  <si>
    <t>Sandberg, J</t>
  </si>
  <si>
    <t>Gobble, Jimmy</t>
  </si>
  <si>
    <t>Stokes, Jason</t>
  </si>
  <si>
    <t>Wainright, Adam</t>
  </si>
  <si>
    <t>Gonzalez, Adrian</t>
  </si>
  <si>
    <t>Cabrera, Migel</t>
  </si>
  <si>
    <t>Restovich, Mike</t>
  </si>
  <si>
    <t>Harden, Rich</t>
  </si>
  <si>
    <t>Heilman, Aaron</t>
  </si>
  <si>
    <t>Ramirez, Hanley</t>
  </si>
  <si>
    <t>Burnett, Sean</t>
  </si>
  <si>
    <t>Arnold, Jason</t>
  </si>
  <si>
    <t>Morneau, Justin</t>
  </si>
  <si>
    <t>Brazleton, Dewon</t>
  </si>
  <si>
    <t>Journell, Jimmy</t>
  </si>
  <si>
    <t>Greene, Khalil</t>
  </si>
  <si>
    <t>Nix, Laynce</t>
  </si>
  <si>
    <t>Kazmir, Scott</t>
  </si>
  <si>
    <t>Kotchman, Casey</t>
  </si>
  <si>
    <t>Betemit, Wilson</t>
  </si>
  <si>
    <t>Anderson, Ryan</t>
  </si>
  <si>
    <t>Escobar, Alex</t>
  </si>
  <si>
    <t>Marte, Andy</t>
  </si>
  <si>
    <t>Floyd, Gavin</t>
  </si>
  <si>
    <t>Bullington, Bryan</t>
  </si>
  <si>
    <t>Mathis, Jeff</t>
  </si>
  <si>
    <t>Nageotte, Clint</t>
  </si>
  <si>
    <t>Huber, Justin</t>
  </si>
  <si>
    <t>Hairston, Scott</t>
  </si>
  <si>
    <t>Velverde, Jose</t>
  </si>
  <si>
    <t>Sisco, Andy</t>
  </si>
  <si>
    <t>W</t>
  </si>
  <si>
    <t>Mike Kuhn</t>
  </si>
  <si>
    <t>Drew Becker</t>
  </si>
  <si>
    <t>Lee, Cliff</t>
  </si>
  <si>
    <t>Stewart, Scott</t>
  </si>
  <si>
    <t>Cruz, Juan</t>
  </si>
  <si>
    <t>Ramirez, Manny</t>
  </si>
  <si>
    <t>Vazquez, Ramon</t>
  </si>
  <si>
    <t>Dave Eggert</t>
  </si>
  <si>
    <t>Lopez, Felipe</t>
  </si>
  <si>
    <t>Snelling</t>
  </si>
  <si>
    <t>--</t>
  </si>
  <si>
    <t>Auction</t>
  </si>
  <si>
    <t>Looper, Braden</t>
  </si>
  <si>
    <t>Redman, Mark</t>
  </si>
  <si>
    <t>Lopez, Javy</t>
  </si>
  <si>
    <t>Webb, Brandon</t>
  </si>
  <si>
    <t>Martinez, Tino</t>
  </si>
  <si>
    <t>Percival, Troy</t>
  </si>
  <si>
    <t>Edmonds, Jim</t>
  </si>
  <si>
    <t>Mussina, Mike</t>
  </si>
  <si>
    <t>Batista, Miguel</t>
  </si>
  <si>
    <t>Byrd, Paul</t>
  </si>
  <si>
    <t>Valentin, Jose</t>
  </si>
  <si>
    <t>Olerud, John</t>
  </si>
  <si>
    <t>Hernandez, Livan</t>
  </si>
  <si>
    <t>Quantrill, Paul</t>
  </si>
  <si>
    <t>Santana, Johan</t>
  </si>
  <si>
    <t>Matsui, Hideki</t>
  </si>
  <si>
    <t>Rivera, Juan</t>
  </si>
  <si>
    <t>Jones, Jaque</t>
  </si>
  <si>
    <t>Burnitz, Jeromy</t>
  </si>
  <si>
    <t>Piazza, Mike</t>
  </si>
  <si>
    <t>Leiter, Al</t>
  </si>
  <si>
    <t>Benitez, Armando</t>
  </si>
  <si>
    <t>Loiza, Esteban</t>
  </si>
  <si>
    <t>Mendoza, Ramiro</t>
  </si>
  <si>
    <t>Rietsma, Chris</t>
  </si>
  <si>
    <t>Hernandez, Orlando</t>
  </si>
  <si>
    <t>Hudson, Tim</t>
  </si>
  <si>
    <t>Kent, Jeff</t>
  </si>
  <si>
    <t>LoDuca, Paul</t>
  </si>
  <si>
    <t>Loretta, Mark</t>
  </si>
  <si>
    <t>Sosa, Sammy</t>
  </si>
  <si>
    <t>Tejada, Miguel</t>
  </si>
  <si>
    <t>Young, Delmon</t>
  </si>
  <si>
    <t>Furcal, Rafael</t>
  </si>
  <si>
    <t>Lowe, Derek</t>
  </si>
  <si>
    <t>Donnelly, Brenden</t>
  </si>
  <si>
    <t>Mueller, Bill</t>
  </si>
  <si>
    <t>Lackey, John</t>
  </si>
  <si>
    <t>Drew, J.D.</t>
  </si>
  <si>
    <t>Upton, B.J.</t>
  </si>
  <si>
    <t>Nelson, Jeff</t>
  </si>
  <si>
    <t>Mondesi, Raul</t>
  </si>
  <si>
    <t>Burrell, Pat</t>
  </si>
  <si>
    <t>Wolf, Randy</t>
  </si>
  <si>
    <t>Patterson, John</t>
  </si>
  <si>
    <t>Zambrano, Carlos</t>
  </si>
  <si>
    <t>Contreras, Jose</t>
  </si>
  <si>
    <t>Grieve, Ben</t>
  </si>
  <si>
    <t>Beltre, Adrian</t>
  </si>
  <si>
    <t>Penny, Brad</t>
  </si>
  <si>
    <t>Kearns, Austin</t>
  </si>
  <si>
    <t>Lee, Derrek</t>
  </si>
  <si>
    <t>Myers, Brett</t>
  </si>
  <si>
    <t>Encarnacion, Juan</t>
  </si>
  <si>
    <t>Gibbons, Jay</t>
  </si>
  <si>
    <t>Guillen, Carlos</t>
  </si>
  <si>
    <t>Gagne, Eric</t>
  </si>
  <si>
    <t>Nevin, Phil</t>
  </si>
  <si>
    <t>Vizcaino, Luis</t>
  </si>
  <si>
    <t>Miller, Wade</t>
  </si>
  <si>
    <t>Rodriguez, Francisco</t>
  </si>
  <si>
    <t>Batista, Tony</t>
  </si>
  <si>
    <t>Washburn, Jarrod</t>
  </si>
  <si>
    <t>Hidalgo, Richard</t>
  </si>
  <si>
    <t>Giles, Marcus</t>
  </si>
  <si>
    <t>Palmiero, Rafael</t>
  </si>
  <si>
    <t>Pierre, Juan</t>
  </si>
  <si>
    <t>Lee, Carlos</t>
  </si>
  <si>
    <t>Foulke, Keith</t>
  </si>
  <si>
    <t>Carter, Lance</t>
  </si>
  <si>
    <t>Sullivan, Scott</t>
  </si>
  <si>
    <t>Conine, Jeff</t>
  </si>
  <si>
    <t>Wood, Kerry</t>
  </si>
  <si>
    <t>Jennings, Justin</t>
  </si>
  <si>
    <t>Higginson, Bobby</t>
  </si>
  <si>
    <t>Randa, Joe</t>
  </si>
  <si>
    <t>Lee, Travis</t>
  </si>
  <si>
    <t>Boone, Bret</t>
  </si>
  <si>
    <t>Hill, Bobby</t>
  </si>
  <si>
    <t>Meche, Gil</t>
  </si>
  <si>
    <t>Nathan, Joe</t>
  </si>
  <si>
    <t>Podsednik, Scott</t>
  </si>
  <si>
    <t>Rodriguez, Ivan</t>
  </si>
  <si>
    <t>Maddux, Greg</t>
  </si>
  <si>
    <t>Walker, Larry</t>
  </si>
  <si>
    <t>Young, Michael</t>
  </si>
  <si>
    <t>Polanco, Placido</t>
  </si>
  <si>
    <t>Simon, Randall</t>
  </si>
  <si>
    <t>Burnett, A.J.</t>
  </si>
  <si>
    <t>Burroughs, Sean</t>
  </si>
  <si>
    <t>Patterson, Corey</t>
  </si>
  <si>
    <t>Boehringer, Brian</t>
  </si>
  <si>
    <t>Wagner, Billy</t>
  </si>
  <si>
    <t>Posada, Jorge</t>
  </si>
  <si>
    <t>Morris, Matt</t>
  </si>
  <si>
    <t>Guerrero, Vlad</t>
  </si>
  <si>
    <t>Clemens, Roger</t>
  </si>
  <si>
    <t>Cabrera, Orlando</t>
  </si>
  <si>
    <t>Young, Dmitri</t>
  </si>
  <si>
    <t>Grudzielanek, Mark</t>
  </si>
  <si>
    <t>Fox, Chad</t>
  </si>
  <si>
    <t>Borowski, Joe</t>
  </si>
  <si>
    <t>Hampton, Mike</t>
  </si>
  <si>
    <t>Dye, Jermaine</t>
  </si>
  <si>
    <t>Perez, Odalis</t>
  </si>
  <si>
    <t>Nen, Robb</t>
  </si>
  <si>
    <t>Tomko, Brett</t>
  </si>
  <si>
    <t>Dotel, Octavio</t>
  </si>
  <si>
    <t>Ramirez, Aramis</t>
  </si>
  <si>
    <t>Delgado, Carlos</t>
  </si>
  <si>
    <t>Beltran, Carlos</t>
  </si>
  <si>
    <t>Ponson, Sidney</t>
  </si>
  <si>
    <t>Wigginton, Ty</t>
  </si>
  <si>
    <t>Infante, Omar</t>
  </si>
  <si>
    <t>Bard, Josh</t>
  </si>
  <si>
    <t>Ainsworth, Kurt</t>
  </si>
  <si>
    <t>Alou, Moises</t>
  </si>
  <si>
    <t>Lidle, Corey</t>
  </si>
  <si>
    <t>Jeter, Derek</t>
  </si>
  <si>
    <t>Kendall, Jason</t>
  </si>
  <si>
    <t>Schmidt, Jason</t>
  </si>
  <si>
    <t>Smoltz, John</t>
  </si>
  <si>
    <t>Rhodes, Arthur</t>
  </si>
  <si>
    <t>Vina, Fernando</t>
  </si>
  <si>
    <t>Anderson, Brian</t>
  </si>
  <si>
    <t>Speier, Justin</t>
  </si>
  <si>
    <t>Willis, Dontrell</t>
  </si>
  <si>
    <t>Bukvich, Ryan</t>
  </si>
  <si>
    <t>Griffey Jr., Ken</t>
  </si>
  <si>
    <t>Konerko, Paul</t>
  </si>
  <si>
    <t>Soriano, Alfonso</t>
  </si>
  <si>
    <t>Julio, Jorge</t>
  </si>
  <si>
    <t>Hillenbrand, Shea</t>
  </si>
  <si>
    <t>Varitek, Jason</t>
  </si>
  <si>
    <t>Garcia, Karim</t>
  </si>
  <si>
    <t>Silva, Carlos</t>
  </si>
  <si>
    <t>Izturis, Ceasar</t>
  </si>
  <si>
    <t>Gil, Geronimo</t>
  </si>
  <si>
    <t>Sanders, Reggie</t>
  </si>
  <si>
    <t>Schilling, Curt</t>
  </si>
  <si>
    <t>Karsay, Steve</t>
  </si>
  <si>
    <t>Cruz, Jose</t>
  </si>
  <si>
    <t>Spezio, Scott</t>
  </si>
  <si>
    <t>Bradford, Chad</t>
  </si>
  <si>
    <t>Snow, J.T.</t>
  </si>
  <si>
    <t>Miller, Greg</t>
  </si>
  <si>
    <t>Weeks, Rickie</t>
  </si>
  <si>
    <t>Baez, Danys</t>
  </si>
  <si>
    <t>Cust, Jake</t>
  </si>
  <si>
    <t>Wilkerson, Brad</t>
  </si>
  <si>
    <t>Fossum, Casey</t>
  </si>
  <si>
    <t>Marte, Damaso</t>
  </si>
  <si>
    <t>Benson, Kris</t>
  </si>
  <si>
    <t>Ensberg, Morgan</t>
  </si>
  <si>
    <t>Duckworth, Brian</t>
  </si>
  <si>
    <t>Johnson, Nick</t>
  </si>
  <si>
    <t>Floyd, Cliff</t>
  </si>
  <si>
    <t>Aurilia, Rich</t>
  </si>
  <si>
    <t>Damon, Johnny</t>
  </si>
  <si>
    <t>Moyer, Jamie</t>
  </si>
  <si>
    <t>Kim, Byung Hun</t>
  </si>
  <si>
    <t>Johnson, Jason</t>
  </si>
  <si>
    <t>Blum, Geoff</t>
  </si>
  <si>
    <t>Worrell, Tim</t>
  </si>
  <si>
    <t>Grissom, Marquis</t>
  </si>
  <si>
    <t>Alomar, Roberto</t>
  </si>
  <si>
    <t>Farnsworth, Kyle</t>
  </si>
  <si>
    <t>Renteria, Edgar</t>
  </si>
  <si>
    <t>Lilly, Ted</t>
  </si>
  <si>
    <t>Williams, Jerome</t>
  </si>
  <si>
    <t>Baldelli, Rocco</t>
  </si>
  <si>
    <t>Larson, Brandon</t>
  </si>
  <si>
    <t>Affeldt, Jeremy</t>
  </si>
  <si>
    <t>Vidro, Jose</t>
  </si>
  <si>
    <t>Jenkins, Geoff</t>
  </si>
  <si>
    <t>Lowell, Mike</t>
  </si>
  <si>
    <t>Lawrence, Brian</t>
  </si>
  <si>
    <t>Jimenez, D'Angelo</t>
  </si>
  <si>
    <t>Giles, Brian</t>
  </si>
  <si>
    <t>Williamson, Scott</t>
  </si>
  <si>
    <t>Kline, Steve</t>
  </si>
  <si>
    <t>Giambi, Jason</t>
  </si>
  <si>
    <t>Sabathia, C.C.</t>
  </si>
  <si>
    <t>Kolb, Danny</t>
  </si>
  <si>
    <t>Guardado, Eddie</t>
  </si>
  <si>
    <t>Jackson, Edwin</t>
  </si>
  <si>
    <t>Ortiz, David</t>
  </si>
  <si>
    <t>Cameron, Mike</t>
  </si>
  <si>
    <t>Alfonseca, Antonio</t>
  </si>
  <si>
    <t>Matsui, Kazuo</t>
  </si>
  <si>
    <t>Rivas, Luis</t>
  </si>
  <si>
    <t>Halladay, Roy</t>
  </si>
  <si>
    <t>Padilla, Vincente</t>
  </si>
  <si>
    <t>Jones, Andru</t>
  </si>
  <si>
    <t>Ibanez, Raul</t>
  </si>
  <si>
    <t>Ohka, Tomo</t>
  </si>
  <si>
    <t>Hinske, Eric</t>
  </si>
  <si>
    <t>Lugo, Julio</t>
  </si>
  <si>
    <t>Johnson, Randy</t>
  </si>
  <si>
    <t>Sheffield, Gary</t>
  </si>
  <si>
    <t>Sexon, Richie</t>
  </si>
  <si>
    <t>Weaver, Jeff</t>
  </si>
  <si>
    <t>Hernandez, Ramon</t>
  </si>
  <si>
    <t>Glavine, Tom</t>
  </si>
  <si>
    <t>Guillen, Jose</t>
  </si>
  <si>
    <t>Blake, Casey</t>
  </si>
  <si>
    <t>Gonzalez, Juan</t>
  </si>
  <si>
    <t>Mora, Melvin</t>
  </si>
  <si>
    <t>Rios, Alexis</t>
  </si>
  <si>
    <t>Fielder, Prince</t>
  </si>
  <si>
    <t>Pujols, Albert</t>
  </si>
  <si>
    <t>Nomo, Hideo</t>
  </si>
  <si>
    <t>Eaton, Adam</t>
  </si>
  <si>
    <t>Sauerbeck, Scott</t>
  </si>
  <si>
    <t>Kielty, Bobby</t>
  </si>
  <si>
    <t>Armas, Tony</t>
  </si>
  <si>
    <t>Blalock, Hank</t>
  </si>
  <si>
    <t>Millwood, Kevin</t>
  </si>
  <si>
    <t>Hernandez, Carlos</t>
  </si>
  <si>
    <t>Eckstein, David</t>
  </si>
  <si>
    <t>Thomas, Frank</t>
  </si>
  <si>
    <t>Teixeira, Mark</t>
  </si>
  <si>
    <t>Wilson, Preston</t>
  </si>
  <si>
    <t>Johnson, Charles</t>
  </si>
  <si>
    <t>Walker, Todd</t>
  </si>
  <si>
    <t>Vizquel, Omar</t>
  </si>
  <si>
    <t>Bonds, Barry</t>
  </si>
  <si>
    <t>Wells, Vernon</t>
  </si>
  <si>
    <t>Crede, Joe</t>
  </si>
  <si>
    <t>Perez, Oliver</t>
  </si>
  <si>
    <t>Ellis, Mark</t>
  </si>
  <si>
    <t>Bonderman, Jeremy</t>
  </si>
  <si>
    <t>Lidge, Brad</t>
  </si>
  <si>
    <t>Piniero, Joel</t>
  </si>
  <si>
    <t>Redding, Tim</t>
  </si>
  <si>
    <t>Graves, Danny</t>
  </si>
  <si>
    <t>Oswalt, Roy</t>
  </si>
  <si>
    <t>Payton, Jay</t>
  </si>
  <si>
    <t>Hunter, Torii</t>
  </si>
  <si>
    <t>Ward, Daryl</t>
  </si>
  <si>
    <t>Cuddyer, Mike</t>
  </si>
  <si>
    <t>Helton, Todd</t>
  </si>
  <si>
    <t>Zito, Barry</t>
  </si>
  <si>
    <t>Sheets, Ben</t>
  </si>
  <si>
    <t>Vazquez, Javier</t>
  </si>
  <si>
    <t>Ortiz, Russ</t>
  </si>
  <si>
    <t>Lofton, Kenny</t>
  </si>
  <si>
    <t>Ishii, Kazuhisa</t>
  </si>
  <si>
    <t>Mulder, Mark</t>
  </si>
  <si>
    <t>Hudson, Orlando</t>
  </si>
  <si>
    <t>Chavez, Eric</t>
  </si>
  <si>
    <t>Buehrle, Mark</t>
  </si>
  <si>
    <t>Sweeney, Mike</t>
  </si>
  <si>
    <t>Rollins, Jimmy</t>
  </si>
  <si>
    <t>Byrd, Marlon</t>
  </si>
  <si>
    <t>Peavy, Jake</t>
  </si>
  <si>
    <t>Ordonez, Magglio</t>
  </si>
  <si>
    <t>Isringhausen, Jason</t>
  </si>
  <si>
    <t>Kotsay, Mark</t>
  </si>
  <si>
    <t>Franklin, Ryan</t>
  </si>
  <si>
    <t>Grimsley, Jason</t>
  </si>
  <si>
    <t>Abreu, Bobby</t>
  </si>
  <si>
    <t>Hafner, Travis</t>
  </si>
  <si>
    <t>Cordero, Franciso</t>
  </si>
  <si>
    <t>Crawford, Carl</t>
  </si>
  <si>
    <t>Chavez, Endy</t>
  </si>
  <si>
    <t>Glaus, Troy</t>
  </si>
  <si>
    <t>Suzuki, Ichiro</t>
  </si>
  <si>
    <t>Colon, Bartolo</t>
  </si>
  <si>
    <t>Huff, Aubrey</t>
  </si>
  <si>
    <t>Prior, Mark</t>
  </si>
  <si>
    <t>Clement, Matt</t>
  </si>
  <si>
    <t>Escobar, Kelvim</t>
  </si>
  <si>
    <t>Berkman, Lance</t>
  </si>
  <si>
    <t>Bradley, Milton</t>
  </si>
  <si>
    <t>Weathers, David</t>
  </si>
  <si>
    <t>Dunn, Adam</t>
  </si>
  <si>
    <t>Boone, Aaron</t>
  </si>
  <si>
    <t>Barrett, Michael</t>
  </si>
  <si>
    <t>German, Franklin</t>
  </si>
  <si>
    <t>Hawkins, Latroy</t>
  </si>
  <si>
    <t>Radke, Brad</t>
  </si>
  <si>
    <t>Koskie, Corey</t>
  </si>
  <si>
    <t>Casey, Sean</t>
  </si>
  <si>
    <t>Anderson, Garret</t>
  </si>
  <si>
    <t>Fick, Rob</t>
  </si>
  <si>
    <t>Stark, Denny</t>
  </si>
  <si>
    <t>Kennedy, Adam</t>
  </si>
  <si>
    <t>Wright, Dan</t>
  </si>
  <si>
    <t>Beckett, Josh</t>
  </si>
  <si>
    <t>Hall, Toby</t>
  </si>
  <si>
    <t>Pena, Carlos</t>
  </si>
  <si>
    <t>Mench, Kevin</t>
  </si>
  <si>
    <t>Rodriguez, Alex</t>
  </si>
  <si>
    <t>Green, Shawn</t>
  </si>
  <si>
    <t>Hoffman, Trevor</t>
  </si>
  <si>
    <t>Reuter, Kirk</t>
  </si>
  <si>
    <t>Cedeno, Roger</t>
  </si>
  <si>
    <t>Broussard, Ben</t>
  </si>
  <si>
    <t>Gonzalez, Luis</t>
  </si>
  <si>
    <t>Castillo, Luis</t>
  </si>
  <si>
    <t>Ligtenberg, Kerry</t>
  </si>
  <si>
    <t>Bautista, Danny</t>
  </si>
  <si>
    <t>Reyes, Jose</t>
  </si>
  <si>
    <t>Sanchez, Alex</t>
  </si>
  <si>
    <t>Kennedy, Joe</t>
  </si>
  <si>
    <t>Thome, Jim</t>
  </si>
  <si>
    <t>Durham, Ray</t>
  </si>
  <si>
    <t>Milton, Eric</t>
  </si>
  <si>
    <t>Romero, J.C.</t>
  </si>
  <si>
    <t>Bell, David</t>
  </si>
  <si>
    <t>Pierzinski, A.J.</t>
  </si>
  <si>
    <t>Fullmer, Brad</t>
  </si>
  <si>
    <t>Loshe, Kyle</t>
  </si>
  <si>
    <t>Williams, Bernie</t>
  </si>
  <si>
    <t>Jones, Chipper</t>
  </si>
  <si>
    <t>Williams, Woody</t>
  </si>
  <si>
    <t>Sanchez, Rey</t>
  </si>
  <si>
    <t>Pettitte, Andy</t>
  </si>
  <si>
    <t>Martinez, Pedro</t>
  </si>
  <si>
    <t>Urbina, Ugueth</t>
  </si>
  <si>
    <t>Fogg, Josh</t>
  </si>
  <si>
    <t>Bagwell, Jeff</t>
  </si>
  <si>
    <t>Rivera, Mariano</t>
  </si>
  <si>
    <t>Knoblauch, Chuck</t>
  </si>
  <si>
    <t>Rolen, Scott</t>
  </si>
  <si>
    <t>Wells, Kip</t>
  </si>
  <si>
    <t>Choi, Hee Sop</t>
  </si>
  <si>
    <t>MacDougal, Mike</t>
  </si>
  <si>
    <t>Nady, Xavier</t>
  </si>
  <si>
    <t>Alfonso, Edgardo</t>
  </si>
  <si>
    <t>Diaz, Einar</t>
  </si>
  <si>
    <t>Mantei, Matt</t>
  </si>
  <si>
    <t>Durazo, Erubiel</t>
  </si>
  <si>
    <t>Spivey, Junior</t>
  </si>
  <si>
    <t>Rodriguez, Felix</t>
  </si>
  <si>
    <t>Lieber, Jon</t>
  </si>
  <si>
    <t>Berroa, Angel</t>
  </si>
  <si>
    <t>Garciaparra, Nomar</t>
  </si>
  <si>
    <t>Garcia, Freddy</t>
  </si>
  <si>
    <t>Koch, Billy</t>
  </si>
  <si>
    <t>Klesko, Ryan</t>
  </si>
  <si>
    <t>Brown, Kevin</t>
  </si>
  <si>
    <t>Erstad, Darin</t>
  </si>
  <si>
    <t>Catalanatto, Frank</t>
  </si>
  <si>
    <t>Day, Zach</t>
  </si>
  <si>
    <t>Biggio, Craig</t>
  </si>
  <si>
    <t>Millar, Kevin</t>
  </si>
  <si>
    <t>Finley, Steve</t>
  </si>
  <si>
    <t>Chacon, Shaun</t>
  </si>
  <si>
    <t>Biddle, Rocky</t>
  </si>
  <si>
    <t>Munson, Eric</t>
  </si>
  <si>
    <t>May, Darrell</t>
  </si>
  <si>
    <t>Harris, Willie</t>
  </si>
  <si>
    <t>Lopez, Rodrigo</t>
  </si>
  <si>
    <t>Santiago, Benito</t>
  </si>
  <si>
    <t>Wickman, Bob</t>
  </si>
  <si>
    <t>Guzman, Cristian</t>
  </si>
  <si>
    <t>Crosby, Bobby</t>
  </si>
  <si>
    <t>Lopez, Aquilino</t>
  </si>
  <si>
    <t>Hasegawa, Shigetosi</t>
  </si>
  <si>
    <t>LaRoche, Adam</t>
  </si>
  <si>
    <t>Matos, Luis</t>
  </si>
  <si>
    <t>LeCroy, Matt</t>
  </si>
  <si>
    <t>Quiroz, Guillermo</t>
  </si>
  <si>
    <t>Ramirez, Horacio</t>
  </si>
  <si>
    <t>Everett, Carl</t>
  </si>
  <si>
    <t>Davis, Ben</t>
  </si>
  <si>
    <t>Wright, David</t>
  </si>
  <si>
    <t>Cintron, Alex</t>
  </si>
  <si>
    <t>Mesa, Jose</t>
  </si>
  <si>
    <t>Hentgen, Pat</t>
  </si>
  <si>
    <t>Lieberthal, Mike</t>
  </si>
  <si>
    <t>Hamels, Cole</t>
  </si>
  <si>
    <t>Anderson, Marlon</t>
  </si>
  <si>
    <t>Sizemore, Grady</t>
  </si>
  <si>
    <t>McGown, Dustin</t>
  </si>
  <si>
    <t>Molina, Benji</t>
  </si>
  <si>
    <t>Garland, Jon</t>
  </si>
  <si>
    <t>Hardy, J.J.</t>
  </si>
  <si>
    <t>Wagner, Ryan</t>
  </si>
  <si>
    <t>Estrada, Johnny</t>
  </si>
  <si>
    <t>Seo, Jea Weong</t>
  </si>
  <si>
    <t>Greinke, Zach</t>
  </si>
  <si>
    <t>Wells, David</t>
  </si>
  <si>
    <t>Fuentes, Brian</t>
  </si>
  <si>
    <t>Rodney, Fernando</t>
  </si>
  <si>
    <t>Guiel, Aaron</t>
  </si>
  <si>
    <t>DeRosa, Mark</t>
  </si>
  <si>
    <t>Rogers, Kenny</t>
  </si>
  <si>
    <t>Loney, James</t>
  </si>
  <si>
    <t>Santana, Ervin</t>
  </si>
  <si>
    <t>Barfield, Josh</t>
  </si>
  <si>
    <t>Mientkiewicz, Doug</t>
  </si>
  <si>
    <t>Miles, Aaron</t>
  </si>
  <si>
    <t>Wilson, Enrique</t>
  </si>
  <si>
    <t>DeJean, Mike</t>
  </si>
  <si>
    <t>Ortiz, Ramon</t>
  </si>
  <si>
    <t>Gerut, Jody</t>
  </si>
  <si>
    <t>Wakefield, Tim</t>
  </si>
  <si>
    <t>Leskanic, Curtis</t>
  </si>
  <si>
    <t>Gonzalez, Alex</t>
  </si>
  <si>
    <t>Harvey, Ken</t>
  </si>
  <si>
    <t>Salmon, Tim</t>
  </si>
  <si>
    <t>Schneider, Ben</t>
  </si>
  <si>
    <t>Counsell, Craig</t>
  </si>
  <si>
    <t>Jordan, Brian</t>
  </si>
  <si>
    <t>Phillips, Jason</t>
  </si>
  <si>
    <t>Mota, Guillermo</t>
  </si>
  <si>
    <t>Overbay, Lyle</t>
  </si>
  <si>
    <t>Dan Grimsrud</t>
  </si>
  <si>
    <t>Rauch</t>
  </si>
  <si>
    <t>Reed, Jeremy</t>
  </si>
  <si>
    <t>Valdez, Merkin</t>
  </si>
  <si>
    <t>Balfour, Grant</t>
  </si>
  <si>
    <t>Larkin, Barry</t>
  </si>
  <si>
    <t>Cormier, Rheal</t>
  </si>
  <si>
    <t>Lane, Jason</t>
  </si>
  <si>
    <t>Wilson, Craig</t>
  </si>
  <si>
    <t>Ring, Royce</t>
  </si>
  <si>
    <t>Stynes, Chris</t>
  </si>
  <si>
    <t>Crain, Jesse</t>
  </si>
  <si>
    <t>Riske, David</t>
  </si>
  <si>
    <t>Utley, Chase</t>
  </si>
  <si>
    <t>Jimenez, Jose</t>
  </si>
  <si>
    <t>McPherson, Dallas</t>
  </si>
  <si>
    <t>Helms, Wes</t>
  </si>
  <si>
    <t>Soriano, Rafael</t>
  </si>
  <si>
    <t>Beck, Rod</t>
  </si>
  <si>
    <t>Adams, Terry</t>
  </si>
  <si>
    <t>Olivo, Miguel</t>
  </si>
  <si>
    <t>Schoeneweis, Scott</t>
  </si>
  <si>
    <t>Miller, Damian</t>
  </si>
  <si>
    <t>Ryan, B.J.</t>
  </si>
  <si>
    <t>Vargas, Claudio</t>
  </si>
  <si>
    <t>Trachsel, Steve</t>
  </si>
  <si>
    <t>Nixon, Trot</t>
  </si>
  <si>
    <t>Winn, Randy</t>
  </si>
  <si>
    <t>Lewis, Colby</t>
  </si>
  <si>
    <t>Woodward, Chris</t>
  </si>
  <si>
    <t>White, Rondell</t>
  </si>
  <si>
    <t>Pavano, Carl</t>
  </si>
  <si>
    <t>Hairston, Jerry</t>
  </si>
  <si>
    <t>Redman, Tike</t>
  </si>
  <si>
    <t>Marrero, Eli</t>
  </si>
  <si>
    <t>Stanton, Mike</t>
  </si>
  <si>
    <t>DuBose, Eric</t>
  </si>
  <si>
    <t>Shuey, Paul</t>
  </si>
  <si>
    <t>LaRue, Jason</t>
  </si>
  <si>
    <t>Castilla, Vinny</t>
  </si>
  <si>
    <t>Bay, Jason</t>
  </si>
  <si>
    <t>Gonzalez, Jeremi</t>
  </si>
  <si>
    <t>Herges, Matt</t>
  </si>
  <si>
    <t>Bigbie, Larry</t>
  </si>
  <si>
    <t>Relaford, Desi</t>
  </si>
  <si>
    <t>Colome, Jesus</t>
  </si>
  <si>
    <t>Wilson, Jack</t>
  </si>
  <si>
    <t>Matheny, Mike</t>
  </si>
  <si>
    <t>Cora, Alex</t>
  </si>
  <si>
    <t>Davis, Jason</t>
  </si>
  <si>
    <t>Ausmus, Brad</t>
  </si>
  <si>
    <t>Gordon, Tom</t>
  </si>
  <si>
    <t>Thomson, John</t>
  </si>
  <si>
    <t>Acevedo, Juan</t>
  </si>
  <si>
    <t>Moeller, Chad</t>
  </si>
  <si>
    <t>Ayala, Luis</t>
  </si>
  <si>
    <t>Griffiths, Jeremy</t>
  </si>
  <si>
    <t>Gutierrez, Franklin</t>
  </si>
  <si>
    <t>Callaspo, Alberto</t>
  </si>
  <si>
    <t>Laird, Gerald</t>
  </si>
  <si>
    <t>Hermida, Jeremy</t>
  </si>
  <si>
    <t>Nix, Jayson</t>
  </si>
  <si>
    <t>Martin, Tom</t>
  </si>
  <si>
    <t>Franceour, Jeff</t>
  </si>
  <si>
    <t>Robertson, Jeriome</t>
  </si>
  <si>
    <t>Everett, Adam</t>
  </si>
  <si>
    <t>Ginter, Keith</t>
  </si>
  <si>
    <t>Johnson, Reed</t>
  </si>
  <si>
    <t>Timlin, Mike</t>
  </si>
  <si>
    <t>Politte, Cliff</t>
  </si>
  <si>
    <t>Sanchez, Freddy</t>
  </si>
  <si>
    <t>Cordero, Chad</t>
  </si>
  <si>
    <t>Hart, Bo</t>
  </si>
  <si>
    <t>Sleeth, Kyle</t>
  </si>
  <si>
    <t>Stauffer, Tim</t>
  </si>
  <si>
    <t>Quentin, Carlos</t>
  </si>
  <si>
    <t>Tsao, Chin-Hui</t>
  </si>
  <si>
    <t>Loewen, Adam</t>
  </si>
  <si>
    <t>Guzman, Angel</t>
  </si>
  <si>
    <t>Otsuka, Akinora</t>
  </si>
  <si>
    <t>Tadanu, Kazuhito</t>
  </si>
  <si>
    <t>Durbin, Chad</t>
  </si>
  <si>
    <t>Nivar, Ramon</t>
  </si>
  <si>
    <t>Aubrey, Michael</t>
  </si>
  <si>
    <t>Santos, Sergio</t>
  </si>
  <si>
    <t>Riley, Matt</t>
  </si>
  <si>
    <t>Rincon, Ricardo</t>
  </si>
  <si>
    <t>Moss, Damian</t>
  </si>
  <si>
    <t>Villarreal, Oscar</t>
  </si>
  <si>
    <t>Long, Terrance</t>
  </si>
  <si>
    <t>Belliard, Ron</t>
  </si>
  <si>
    <t>Hammond, Chris</t>
  </si>
  <si>
    <t>Feliz, Pedro</t>
  </si>
  <si>
    <t>Shields, Scott</t>
  </si>
  <si>
    <t>Reese, Pokey</t>
  </si>
  <si>
    <t>Weber, Ben</t>
  </si>
  <si>
    <t>Tucker, Michael</t>
  </si>
  <si>
    <t>Myers, Greg</t>
  </si>
  <si>
    <t>Zambrano, Victor</t>
  </si>
  <si>
    <t>Roberts, Dave</t>
  </si>
  <si>
    <t>Betancourt, Rafael</t>
  </si>
  <si>
    <t>Eyre, Scott</t>
  </si>
  <si>
    <t>Embree, Alan</t>
  </si>
  <si>
    <t>Mercker, Kent</t>
  </si>
  <si>
    <t>Rincon, Juan</t>
  </si>
  <si>
    <t>DeJesus, David</t>
  </si>
  <si>
    <t>Roberts, Brian</t>
  </si>
  <si>
    <t>Alvarez, Wilson</t>
  </si>
  <si>
    <t>Towers, Josh</t>
  </si>
  <si>
    <t>Lawton, Matt</t>
  </si>
  <si>
    <t>Remlinger, Mike</t>
  </si>
  <si>
    <t>Bootcheck</t>
  </si>
  <si>
    <t>Castro, Ramon</t>
  </si>
  <si>
    <t>Brower, Jim</t>
  </si>
  <si>
    <t>Perez, Neifi</t>
  </si>
  <si>
    <t>Stairs, Matt</t>
  </si>
  <si>
    <t>Young, Eric</t>
  </si>
  <si>
    <t>Simontacchi, Jason</t>
  </si>
  <si>
    <t>Suppan, Jeff</t>
  </si>
  <si>
    <t>Witasik, Jay</t>
  </si>
  <si>
    <t>Torres, Salomon</t>
  </si>
  <si>
    <t>Marquis, Jason</t>
  </si>
  <si>
    <t>Carrasco, D.J.</t>
  </si>
  <si>
    <t>Alomar, Sandy</t>
  </si>
  <si>
    <t>Rolls, Damian</t>
  </si>
  <si>
    <t>Estes, Shawn</t>
  </si>
  <si>
    <t>Monroe, Craig</t>
  </si>
  <si>
    <t>Park, Chan Ho</t>
  </si>
  <si>
    <t>Gaudin, Chad</t>
  </si>
  <si>
    <t>Ankiel</t>
  </si>
  <si>
    <t>Moreno, Orber</t>
  </si>
  <si>
    <t>Robertson, Nate</t>
  </si>
  <si>
    <t>Tavarez, Julian</t>
  </si>
  <si>
    <t>Mecir, Jim</t>
  </si>
  <si>
    <t>Acevedo, Jose</t>
  </si>
  <si>
    <t>Hermanson, Dustin</t>
  </si>
  <si>
    <t>Mateo, Julio</t>
  </si>
  <si>
    <t>Molina, Jose</t>
  </si>
  <si>
    <t>Womak, Tony</t>
  </si>
  <si>
    <t>Clayton, Royce</t>
  </si>
  <si>
    <t>Mitre, Sergio</t>
  </si>
  <si>
    <t>Crisp, Coco</t>
  </si>
  <si>
    <t>D'Amico, Jeff</t>
  </si>
  <si>
    <t>Maroth, Mike</t>
  </si>
  <si>
    <t>Levine, Al</t>
  </si>
  <si>
    <t>Walker, Jamie</t>
  </si>
  <si>
    <t>Cash, Kevin</t>
  </si>
  <si>
    <t>Bennett, Jeff</t>
  </si>
  <si>
    <t>Gryboski, Kevin</t>
  </si>
  <si>
    <t>Mackowiak, Rob</t>
  </si>
  <si>
    <t>Bellhorn, Mark</t>
  </si>
  <si>
    <t>Kapler, Gabe</t>
  </si>
  <si>
    <t>Linebrink, Scott</t>
  </si>
  <si>
    <t>Uribe, Juan</t>
  </si>
  <si>
    <t>Graffanino, Tony</t>
  </si>
  <si>
    <t>Scutaro, Marco</t>
  </si>
  <si>
    <t>Ford, Lew</t>
  </si>
  <si>
    <t>Kata, Matt</t>
  </si>
  <si>
    <t>Jones, Todd</t>
  </si>
  <si>
    <t>Norton, Phil</t>
  </si>
  <si>
    <t>Holliday, Matt</t>
  </si>
  <si>
    <t>Valdez, Ismael</t>
  </si>
  <si>
    <t>Riedling, John</t>
  </si>
  <si>
    <t>Tracy, Chad</t>
  </si>
  <si>
    <t>Miceli, Dan</t>
  </si>
  <si>
    <t>Westbrook, Jake</t>
  </si>
  <si>
    <t>Phelps, Tommy</t>
  </si>
  <si>
    <t>Villone, Ron</t>
  </si>
  <si>
    <t>Choate, Randy</t>
  </si>
  <si>
    <t>Koplove, Mike</t>
  </si>
  <si>
    <t>Hammock, Robby</t>
  </si>
  <si>
    <t>Dickey, R.A.</t>
  </si>
  <si>
    <t>Soriano, Raphael</t>
  </si>
  <si>
    <t>Neal, Blaine</t>
  </si>
  <si>
    <t>Liefer, Jeff</t>
  </si>
  <si>
    <t>Inge, Brandon</t>
  </si>
  <si>
    <t>Castro, Juan</t>
  </si>
  <si>
    <t>Field, Nate</t>
  </si>
  <si>
    <t>Cerda, Jaime</t>
  </si>
  <si>
    <t>Wilson, Dan</t>
  </si>
  <si>
    <t>Dreifort, Darren</t>
  </si>
  <si>
    <t>Figgins, Chone</t>
  </si>
  <si>
    <t>Carpenter, Chris</t>
  </si>
  <si>
    <t>Harang, Aaron</t>
  </si>
  <si>
    <t>Arroyo, Bronson</t>
  </si>
  <si>
    <t>Pena, Wily Mo</t>
  </si>
  <si>
    <t>Davis, Doug</t>
  </si>
  <si>
    <t>Rivera, Michael</t>
  </si>
  <si>
    <t>Abernathy, Brent</t>
  </si>
  <si>
    <t>Phelps, Josh</t>
  </si>
  <si>
    <t>Menechino, Frank</t>
  </si>
  <si>
    <t>Madson, Ryan</t>
  </si>
  <si>
    <t>Fultz, Aaron</t>
  </si>
  <si>
    <t>Hernandez, Roberto</t>
  </si>
  <si>
    <t>Byrnes, Eric</t>
  </si>
  <si>
    <t>Torres, Solomon</t>
  </si>
  <si>
    <t>Barajas, Rod</t>
  </si>
  <si>
    <t>Thurston, Joe</t>
  </si>
  <si>
    <t>Frasor, Jason</t>
  </si>
  <si>
    <t>DaVanon, Jeff</t>
  </si>
  <si>
    <t>Almanzar, Carlos</t>
  </si>
  <si>
    <t>Sele, Aaron</t>
  </si>
  <si>
    <t>Zeile, Todd</t>
  </si>
  <si>
    <t>Hatteberg, Scott</t>
  </si>
  <si>
    <t>Service, Scott</t>
  </si>
  <si>
    <t>Takatsu, Shingo</t>
  </si>
  <si>
    <t>Chi</t>
  </si>
  <si>
    <t>King, Ray</t>
  </si>
  <si>
    <t>Cabrera, Dan</t>
  </si>
  <si>
    <t>Franco, John</t>
  </si>
  <si>
    <t>Sierra, Ruben</t>
  </si>
  <si>
    <t>Gregg, Kevin</t>
  </si>
  <si>
    <t>Duchscherer, Justin</t>
  </si>
  <si>
    <t>Meadows, Brian</t>
  </si>
  <si>
    <t>Sosa, Jorge</t>
  </si>
  <si>
    <t>Freel, Ryan</t>
  </si>
  <si>
    <t>Dessens, Elmer</t>
  </si>
  <si>
    <t>Neugebauer, Nick</t>
  </si>
  <si>
    <t>Cox, Steve</t>
  </si>
  <si>
    <t>Harrikala, Tim</t>
  </si>
  <si>
    <t>Phillips, Brandon</t>
  </si>
  <si>
    <t>Ochoa, Alex</t>
  </si>
  <si>
    <t>Ritchie, Todd</t>
  </si>
  <si>
    <t>Redmond, Mike</t>
  </si>
  <si>
    <t>Wright, Jaret</t>
  </si>
  <si>
    <t>2004 Summary</t>
  </si>
  <si>
    <t>Chulk, Vinnie</t>
  </si>
  <si>
    <t>Melusky, Mitch</t>
  </si>
  <si>
    <t>Jenkins / Berroa, Durazo</t>
  </si>
  <si>
    <t>Ramirez / Hardy, Quiroz</t>
  </si>
  <si>
    <t>Hardy, Quiroz / Ramirez</t>
  </si>
  <si>
    <t>Berroa, Durazo / Jenkins</t>
  </si>
  <si>
    <t>Rusch, Glendon</t>
  </si>
  <si>
    <t>Cordova, Marty</t>
  </si>
  <si>
    <t>Drese, Ryan</t>
  </si>
  <si>
    <t>Smith, Bud</t>
  </si>
  <si>
    <t>Giambi, Jeremy</t>
  </si>
  <si>
    <t>Williams, Mike</t>
  </si>
  <si>
    <t>Febles, Carlos</t>
  </si>
  <si>
    <t>Singleton, Chris</t>
  </si>
  <si>
    <t>Mauer, Joe</t>
  </si>
  <si>
    <t>Hernandez, Run</t>
  </si>
  <si>
    <t>Thomas, Norton / Worell, Eyre</t>
  </si>
  <si>
    <t>Worrell, Eyre / Thomas, Norton</t>
  </si>
  <si>
    <t>Santos, Victor</t>
  </si>
  <si>
    <t>Delucci, Dave</t>
  </si>
  <si>
    <t>Beltran, Francis</t>
  </si>
  <si>
    <t>Capuano, Chris</t>
  </si>
  <si>
    <t>Bush, David</t>
  </si>
  <si>
    <t>Newhan, David</t>
  </si>
  <si>
    <t>Rowand, Aaron</t>
  </si>
  <si>
    <t>Alamanzar, Carlos</t>
  </si>
  <si>
    <t>Lima, Jose</t>
  </si>
  <si>
    <t>Christiansen, Jason</t>
  </si>
  <si>
    <t>Martinez, Victor</t>
  </si>
  <si>
    <t>Adams, Mike</t>
  </si>
  <si>
    <t>Quinlan, Robb</t>
  </si>
  <si>
    <t>Howry, Bob</t>
  </si>
  <si>
    <t>Putz, JJ</t>
  </si>
  <si>
    <t>Hall, Bill</t>
  </si>
  <si>
    <t>Meche, Barajas / Varitek, Lima</t>
  </si>
  <si>
    <t>Youkilis, Kevin</t>
  </si>
  <si>
    <t>Aquino, Greg</t>
  </si>
  <si>
    <t>Cabrera, Jolbert</t>
  </si>
  <si>
    <t>Knotts, Gary</t>
  </si>
  <si>
    <t>Lamb, Mike</t>
  </si>
  <si>
    <t>Lowry, Nick</t>
  </si>
  <si>
    <t>Bedard, Eric</t>
  </si>
  <si>
    <t>Munro, Peter</t>
  </si>
  <si>
    <t>Updated October 9, 2004 at 4 PM CT</t>
  </si>
  <si>
    <t>Points</t>
  </si>
  <si>
    <t>Tourney</t>
  </si>
  <si>
    <t>Win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</si>
</sst>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b/>
      <sz val="12"/>
      <color indexed="12"/>
      <name val="Wide Latin"/>
      <family val="1"/>
    </font>
    <font>
      <b/>
      <sz val="12"/>
      <color indexed="10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10"/>
      <name val="Wide Latin"/>
      <family val="1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44" fontId="16" fillId="0" borderId="0" xfId="44" applyFont="1" applyAlignment="1">
      <alignment/>
    </xf>
    <xf numFmtId="0" fontId="17" fillId="33" borderId="0" xfId="0" applyFont="1" applyFill="1" applyAlignment="1">
      <alignment horizontal="right"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44" fontId="1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4" fontId="20" fillId="0" borderId="0" xfId="42" applyNumberFormat="1" applyFont="1" applyAlignment="1">
      <alignment/>
    </xf>
    <xf numFmtId="43" fontId="20" fillId="0" borderId="0" xfId="42" applyFont="1" applyAlignment="1">
      <alignment/>
    </xf>
    <xf numFmtId="0" fontId="20" fillId="0" borderId="0" xfId="0" applyFont="1" applyAlignment="1">
      <alignment/>
    </xf>
    <xf numFmtId="44" fontId="20" fillId="0" borderId="0" xfId="44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3" fontId="2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44" fontId="21" fillId="0" borderId="0" xfId="44" applyFont="1" applyAlignment="1">
      <alignment horizontal="center"/>
    </xf>
    <xf numFmtId="43" fontId="0" fillId="0" borderId="0" xfId="0" applyNumberFormat="1" applyAlignment="1">
      <alignment/>
    </xf>
    <xf numFmtId="43" fontId="18" fillId="0" borderId="0" xfId="42" applyFont="1" applyAlignment="1">
      <alignment horizontal="center"/>
    </xf>
    <xf numFmtId="44" fontId="0" fillId="0" borderId="0" xfId="44" applyFont="1" applyAlignment="1" applyProtection="1">
      <alignment/>
      <protection locked="0"/>
    </xf>
    <xf numFmtId="0" fontId="19" fillId="0" borderId="0" xfId="0" applyFont="1" applyAlignment="1" quotePrefix="1">
      <alignment/>
    </xf>
    <xf numFmtId="0" fontId="0" fillId="34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14" fillId="0" borderId="0" xfId="42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3" fontId="16" fillId="0" borderId="0" xfId="42" applyFont="1" applyAlignment="1">
      <alignment horizontal="center"/>
    </xf>
    <xf numFmtId="0" fontId="11" fillId="33" borderId="0" xfId="0" applyFont="1" applyFill="1" applyAlignment="1">
      <alignment horizontal="center"/>
    </xf>
    <xf numFmtId="44" fontId="21" fillId="0" borderId="0" xfId="44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43" fontId="18" fillId="0" borderId="0" xfId="42" applyFont="1" applyAlignment="1">
      <alignment horizontal="center"/>
    </xf>
    <xf numFmtId="0" fontId="43" fillId="33" borderId="0" xfId="0" applyFont="1" applyFill="1" applyAlignment="1">
      <alignment horizontal="center"/>
    </xf>
    <xf numFmtId="174" fontId="43" fillId="33" borderId="0" xfId="42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74" fontId="44" fillId="0" borderId="0" xfId="42" applyNumberFormat="1" applyFont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43" fontId="44" fillId="0" borderId="0" xfId="42" applyFont="1" applyAlignment="1">
      <alignment/>
    </xf>
    <xf numFmtId="43" fontId="44" fillId="0" borderId="0" xfId="0" applyNumberFormat="1" applyFont="1" applyAlignment="1">
      <alignment/>
    </xf>
    <xf numFmtId="44" fontId="44" fillId="0" borderId="0" xfId="44" applyFont="1" applyAlignment="1">
      <alignment/>
    </xf>
    <xf numFmtId="0" fontId="5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74" fontId="44" fillId="0" borderId="10" xfId="42" applyNumberFormat="1" applyFont="1" applyBorder="1" applyAlignment="1">
      <alignment/>
    </xf>
    <xf numFmtId="43" fontId="44" fillId="0" borderId="10" xfId="42" applyFont="1" applyBorder="1" applyAlignment="1">
      <alignment/>
    </xf>
    <xf numFmtId="43" fontId="44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44" fontId="54" fillId="0" borderId="0" xfId="44" applyFont="1" applyAlignment="1">
      <alignment horizontal="center"/>
    </xf>
    <xf numFmtId="44" fontId="54" fillId="0" borderId="0" xfId="44" applyFont="1" applyAlignment="1">
      <alignment horizontal="center"/>
    </xf>
    <xf numFmtId="0" fontId="56" fillId="0" borderId="0" xfId="0" applyFont="1" applyAlignment="1">
      <alignment/>
    </xf>
    <xf numFmtId="44" fontId="56" fillId="0" borderId="0" xfId="44" applyFont="1" applyAlignment="1">
      <alignment/>
    </xf>
    <xf numFmtId="0" fontId="51" fillId="0" borderId="0" xfId="0" applyFont="1" applyAlignment="1">
      <alignment horizontal="right"/>
    </xf>
    <xf numFmtId="4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3" fontId="48" fillId="0" borderId="0" xfId="42" applyFont="1" applyAlignment="1">
      <alignment/>
    </xf>
    <xf numFmtId="174" fontId="48" fillId="0" borderId="0" xfId="42" applyNumberFormat="1" applyFont="1" applyAlignment="1">
      <alignment/>
    </xf>
    <xf numFmtId="43" fontId="48" fillId="0" borderId="0" xfId="42" applyFont="1" applyAlignment="1">
      <alignment horizontal="center"/>
    </xf>
    <xf numFmtId="43" fontId="51" fillId="0" borderId="0" xfId="42" applyFont="1" applyAlignment="1">
      <alignment horizontal="center"/>
    </xf>
    <xf numFmtId="43" fontId="48" fillId="0" borderId="0" xfId="0" applyNumberFormat="1" applyFont="1" applyAlignment="1">
      <alignment/>
    </xf>
    <xf numFmtId="43" fontId="56" fillId="0" borderId="0" xfId="42" applyFont="1" applyAlignment="1">
      <alignment horizontal="center"/>
    </xf>
    <xf numFmtId="0" fontId="5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93" customWidth="1"/>
    <col min="2" max="2" width="1.7109375" style="93" customWidth="1"/>
    <col min="3" max="3" width="6.7109375" style="93" customWidth="1"/>
    <col min="4" max="4" width="7.7109375" style="93" customWidth="1"/>
    <col min="5" max="5" width="6.7109375" style="93" customWidth="1"/>
    <col min="6" max="6" width="7.7109375" style="93" customWidth="1"/>
    <col min="7" max="8" width="6.7109375" style="93" customWidth="1"/>
    <col min="9" max="9" width="9.28125" style="93" customWidth="1"/>
    <col min="10" max="10" width="1.7109375" style="93" customWidth="1"/>
    <col min="11" max="11" width="6.7109375" style="93" customWidth="1"/>
    <col min="12" max="12" width="7.7109375" style="93" customWidth="1"/>
    <col min="13" max="13" width="1.7109375" style="93" customWidth="1"/>
    <col min="14" max="14" width="6.7109375" style="93" customWidth="1"/>
    <col min="15" max="15" width="7.7109375" style="93" customWidth="1"/>
    <col min="16" max="16" width="1.7109375" style="93" customWidth="1"/>
    <col min="17" max="17" width="6.7109375" style="93" customWidth="1"/>
    <col min="18" max="18" width="7.7109375" style="93" customWidth="1"/>
    <col min="19" max="19" width="1.7109375" style="93" customWidth="1"/>
    <col min="20" max="20" width="6.7109375" style="93" customWidth="1"/>
    <col min="21" max="21" width="7.7109375" style="93" customWidth="1"/>
    <col min="22" max="22" width="3.7109375" style="93" customWidth="1"/>
    <col min="23" max="16384" width="9.140625" style="93" customWidth="1"/>
  </cols>
  <sheetData>
    <row r="1" spans="1:21" ht="18.75">
      <c r="A1" s="90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 t="s">
        <v>864</v>
      </c>
      <c r="R1" s="92"/>
      <c r="S1" s="92"/>
      <c r="T1" s="92"/>
      <c r="U1" s="92"/>
    </row>
    <row r="2" ht="7.5" customHeight="1"/>
    <row r="3" spans="3:21" s="94" customFormat="1" ht="15" customHeight="1">
      <c r="C3" s="95">
        <v>2004</v>
      </c>
      <c r="D3" s="95"/>
      <c r="E3" s="95"/>
      <c r="F3" s="95"/>
      <c r="G3" s="95"/>
      <c r="H3" s="95"/>
      <c r="I3" s="95"/>
      <c r="J3" s="96"/>
      <c r="K3" s="95">
        <v>2005</v>
      </c>
      <c r="L3" s="95"/>
      <c r="M3" s="96"/>
      <c r="N3" s="95">
        <v>2006</v>
      </c>
      <c r="O3" s="95"/>
      <c r="P3" s="96"/>
      <c r="Q3" s="95">
        <v>2007</v>
      </c>
      <c r="R3" s="95"/>
      <c r="S3" s="96"/>
      <c r="T3" s="95">
        <v>2008</v>
      </c>
      <c r="U3" s="95"/>
    </row>
    <row r="4" spans="1:21" s="94" customFormat="1" ht="7.5" customHeight="1">
      <c r="A4" s="97"/>
      <c r="B4" s="97"/>
      <c r="C4" s="98"/>
      <c r="D4" s="98"/>
      <c r="E4" s="98"/>
      <c r="F4" s="98"/>
      <c r="G4" s="98"/>
      <c r="H4" s="98"/>
      <c r="I4" s="98"/>
      <c r="J4" s="96"/>
      <c r="K4" s="99"/>
      <c r="L4" s="99"/>
      <c r="M4" s="96"/>
      <c r="N4" s="98"/>
      <c r="O4" s="98"/>
      <c r="P4" s="96"/>
      <c r="Q4" s="99"/>
      <c r="R4" s="99"/>
      <c r="S4" s="96"/>
      <c r="T4" s="98"/>
      <c r="U4" s="98"/>
    </row>
    <row r="5" spans="1:25" s="88" customFormat="1" ht="15">
      <c r="A5" s="100" t="s">
        <v>5</v>
      </c>
      <c r="C5" s="101" t="s">
        <v>2</v>
      </c>
      <c r="D5" s="101" t="s">
        <v>98</v>
      </c>
      <c r="E5" s="101" t="s">
        <v>118</v>
      </c>
      <c r="F5" s="101" t="s">
        <v>99</v>
      </c>
      <c r="G5" s="101" t="s">
        <v>26</v>
      </c>
      <c r="H5" s="101" t="s">
        <v>100</v>
      </c>
      <c r="I5" s="101" t="s">
        <v>101</v>
      </c>
      <c r="J5" s="102"/>
      <c r="K5" s="101" t="s">
        <v>2</v>
      </c>
      <c r="L5" s="101" t="s">
        <v>3</v>
      </c>
      <c r="M5" s="102"/>
      <c r="N5" s="101" t="s">
        <v>2</v>
      </c>
      <c r="O5" s="101" t="s">
        <v>3</v>
      </c>
      <c r="P5" s="102"/>
      <c r="Q5" s="101" t="s">
        <v>2</v>
      </c>
      <c r="R5" s="101" t="s">
        <v>3</v>
      </c>
      <c r="S5" s="102"/>
      <c r="T5" s="101" t="s">
        <v>2</v>
      </c>
      <c r="U5" s="101" t="s">
        <v>3</v>
      </c>
      <c r="W5" s="83" t="s">
        <v>865</v>
      </c>
      <c r="X5" s="83" t="s">
        <v>866</v>
      </c>
      <c r="Y5" s="84" t="s">
        <v>867</v>
      </c>
    </row>
    <row r="6" spans="23:25" s="94" customFormat="1" ht="7.5" customHeight="1">
      <c r="W6" s="85"/>
      <c r="X6" s="85"/>
      <c r="Y6" s="86"/>
    </row>
    <row r="7" spans="1:25" s="88" customFormat="1" ht="15" customHeight="1">
      <c r="A7" s="103" t="s">
        <v>29</v>
      </c>
      <c r="C7" s="86">
        <f>+COUNTIF(Garry!$I$5:$I$32,"&gt;0")</f>
        <v>28</v>
      </c>
      <c r="D7" s="104">
        <f>Garry!I62</f>
        <v>80.09999999999998</v>
      </c>
      <c r="E7" s="104">
        <v>0</v>
      </c>
      <c r="F7" s="104">
        <f aca="true" t="shared" si="0" ref="F7:F26">+D7-E7</f>
        <v>80.09999999999998</v>
      </c>
      <c r="G7" s="104">
        <f>+ROUND(IF(F7&gt;($G$31*1.25),(9*(F7-1.25*$G$31)+$G$31*0.7),IF(F7&gt;($G$31*1.1),(4*(F7-1.1*$G$31)+$G$31*0.1),IF(F7&gt;$G$31,F7-$G$31,0))),2)+0.03</f>
        <v>82.65</v>
      </c>
      <c r="H7" s="104">
        <f>+Garry!I75</f>
        <v>1.4500000000000002</v>
      </c>
      <c r="I7" s="105">
        <f aca="true" t="shared" si="1" ref="I7:I26">+F7+G7+H7</f>
        <v>164.2</v>
      </c>
      <c r="K7" s="86">
        <f>+COUNTIF(Garry!$J$5:$J$32,"&gt;0")</f>
        <v>16</v>
      </c>
      <c r="L7" s="104">
        <f>Garry!J62</f>
        <v>43.00000000000001</v>
      </c>
      <c r="N7" s="86">
        <f>+COUNTIF(Garry!$K$5:$K$32,"&gt;0")</f>
        <v>13</v>
      </c>
      <c r="O7" s="104">
        <f>Garry!K62</f>
        <v>36.85000000000001</v>
      </c>
      <c r="Q7" s="86">
        <f>+COUNTIF(Garry!$L$5:$L$32,"&gt;0")</f>
        <v>11</v>
      </c>
      <c r="R7" s="104">
        <f>Garry!L62</f>
        <v>31.6</v>
      </c>
      <c r="T7" s="86">
        <f>+COUNTIF(Garry!$M$5:$M$32,"&gt;0")</f>
        <v>6</v>
      </c>
      <c r="U7" s="104">
        <f>Garry!M62</f>
        <v>15.900000000000002</v>
      </c>
      <c r="W7" s="85">
        <v>2</v>
      </c>
      <c r="X7" s="85">
        <v>2</v>
      </c>
      <c r="Y7" s="86">
        <f>O32+L33</f>
        <v>447</v>
      </c>
    </row>
    <row r="8" spans="1:25" s="88" customFormat="1" ht="15" customHeight="1">
      <c r="A8" s="103" t="s">
        <v>124</v>
      </c>
      <c r="C8" s="86">
        <f>+COUNTIF(Adkisson!$I$5:$I$32,"&gt;0")</f>
        <v>28</v>
      </c>
      <c r="D8" s="104">
        <f>Adkisson!I68</f>
        <v>79.7</v>
      </c>
      <c r="E8" s="104">
        <v>0</v>
      </c>
      <c r="F8" s="104">
        <f t="shared" si="0"/>
        <v>79.7</v>
      </c>
      <c r="G8" s="104">
        <f>+ROUND(IF(F8&gt;($G$31*1.25),(9*(F8-1.25*$G$31)+$G$31*0.7),IF(F8&gt;($G$31*1.1),(4*(F8-1.1*$G$31)+$G$31*0.1),IF(F8&gt;$G$31,F8-$G$31,0))),2)+0.02</f>
        <v>79.05</v>
      </c>
      <c r="H8" s="104">
        <f>+Adkisson!I82</f>
        <v>4.15</v>
      </c>
      <c r="I8" s="105">
        <f t="shared" si="1"/>
        <v>162.9</v>
      </c>
      <c r="K8" s="86">
        <f>+COUNTIF(Adkisson!$J$5:$J$32,"&gt;0")</f>
        <v>17</v>
      </c>
      <c r="L8" s="104">
        <f>Adkisson!J68</f>
        <v>50.55</v>
      </c>
      <c r="N8" s="86">
        <f>+COUNTIF(Adkisson!$K$5:$K$32,"&gt;0")</f>
        <v>13</v>
      </c>
      <c r="O8" s="104">
        <f>Adkisson!K68</f>
        <v>37.300000000000004</v>
      </c>
      <c r="Q8" s="86">
        <f>+COUNTIF(Adkisson!$L$5:$L$32,"&gt;0")</f>
        <v>11</v>
      </c>
      <c r="R8" s="104">
        <f>Adkisson!L68</f>
        <v>29.25</v>
      </c>
      <c r="T8" s="86">
        <f>+COUNTIF(Adkisson!$M$5:$M$32,"&gt;0")</f>
        <v>4</v>
      </c>
      <c r="U8" s="104">
        <f>Adkisson!M68</f>
        <v>14.65</v>
      </c>
      <c r="W8" s="85">
        <v>1</v>
      </c>
      <c r="X8" s="85">
        <v>1</v>
      </c>
      <c r="Y8" s="86">
        <f>L32+O31</f>
        <v>631</v>
      </c>
    </row>
    <row r="9" spans="1:25" s="88" customFormat="1" ht="15" customHeight="1">
      <c r="A9" s="103" t="s">
        <v>16</v>
      </c>
      <c r="C9" s="86">
        <f>+COUNTIF(Hunt!$I$5:$I$32,"&gt;0")</f>
        <v>26</v>
      </c>
      <c r="D9" s="104">
        <f>Hunt!I77</f>
        <v>77.15000000000002</v>
      </c>
      <c r="E9" s="104">
        <v>0</v>
      </c>
      <c r="F9" s="104">
        <f t="shared" si="0"/>
        <v>77.15000000000002</v>
      </c>
      <c r="G9" s="104">
        <f>+ROUND(IF(F9&gt;($G$31*1.25),(9*(F9-1.25*$G$31)+$G$31*0.7),IF(F9&gt;($G$31*1.1),(4*(F9-1.1*$G$31)+$G$31*0.1),IF(F9&gt;$G$31,F9-$G$31,0))),2)+0.02</f>
        <v>56.1</v>
      </c>
      <c r="H9" s="104">
        <f>+Hunt!I91</f>
        <v>5.05</v>
      </c>
      <c r="I9" s="105">
        <f t="shared" si="1"/>
        <v>138.30000000000004</v>
      </c>
      <c r="K9" s="86">
        <f>+COUNTIF(Hunt!$J$5:$J$32,"&gt;0")</f>
        <v>14</v>
      </c>
      <c r="L9" s="104">
        <f>Hunt!J77</f>
        <v>52.60000000000001</v>
      </c>
      <c r="N9" s="86">
        <f>+COUNTIF(Hunt!$K$5:$K$32,"&gt;0")</f>
        <v>13</v>
      </c>
      <c r="O9" s="104">
        <f>Hunt!K77</f>
        <v>47.30000000000001</v>
      </c>
      <c r="Q9" s="86">
        <f>+COUNTIF(Hunt!$L$5:$L$32,"&gt;0")</f>
        <v>7</v>
      </c>
      <c r="R9" s="104">
        <f>Hunt!L77</f>
        <v>22.45</v>
      </c>
      <c r="T9" s="86">
        <f>+COUNTIF(Hunt!$M$5:$M$32,"&gt;0")</f>
        <v>2</v>
      </c>
      <c r="U9" s="104">
        <f>Hunt!M77</f>
        <v>10.8</v>
      </c>
      <c r="W9" s="87"/>
      <c r="X9" s="87"/>
      <c r="Y9" s="86"/>
    </row>
    <row r="10" spans="1:25" s="88" customFormat="1" ht="15" customHeight="1">
      <c r="A10" s="103" t="s">
        <v>23</v>
      </c>
      <c r="C10" s="86">
        <f>+COUNTIF(Waldusky!$I$5:$I$32,"&gt;0")</f>
        <v>28</v>
      </c>
      <c r="D10" s="104">
        <f>Waldusky!I60</f>
        <v>75.39999999999995</v>
      </c>
      <c r="E10" s="104">
        <v>0</v>
      </c>
      <c r="F10" s="104">
        <f t="shared" si="0"/>
        <v>75.39999999999995</v>
      </c>
      <c r="G10" s="104">
        <f aca="true" t="shared" si="2" ref="G10:G26">+ROUND(IF(F10&gt;($G$31*1.25),(9*(F10-1.25*$G$31)+$G$31*0.7),IF(F10&gt;($G$31*1.1),(4*(F10-1.1*$G$31)+$G$31*0.1),IF(F10&gt;$G$31,F10-$G$31,0))),2)</f>
        <v>41.45</v>
      </c>
      <c r="H10" s="104">
        <f>+Waldusky!I73</f>
        <v>1.8</v>
      </c>
      <c r="I10" s="105">
        <f t="shared" si="1"/>
        <v>118.64999999999995</v>
      </c>
      <c r="K10" s="86">
        <f>+COUNTIF(Waldusky!$J$5:$J$32,"&gt;0")</f>
        <v>19</v>
      </c>
      <c r="L10" s="104">
        <f>Waldusky!J60</f>
        <v>55.899999999999984</v>
      </c>
      <c r="N10" s="86">
        <f>+COUNTIF(Waldusky!$K$5:$K$32,"&gt;0")</f>
        <v>17</v>
      </c>
      <c r="O10" s="104">
        <f>Waldusky!K60</f>
        <v>51.399999999999984</v>
      </c>
      <c r="Q10" s="86">
        <f>+COUNTIF(Waldusky!$L$5:$L$32,"&gt;0")</f>
        <v>7</v>
      </c>
      <c r="R10" s="104">
        <f>Waldusky!L60</f>
        <v>22.25</v>
      </c>
      <c r="T10" s="86">
        <f>+COUNTIF(Waldusky!$M$5:$M$32,"&gt;0")</f>
        <v>0</v>
      </c>
      <c r="U10" s="104">
        <f>Waldusky!M60</f>
        <v>0</v>
      </c>
      <c r="W10" s="87">
        <v>5</v>
      </c>
      <c r="X10" s="87"/>
      <c r="Y10" s="86">
        <f>O35</f>
        <v>85</v>
      </c>
    </row>
    <row r="11" spans="1:25" s="88" customFormat="1" ht="15" customHeight="1">
      <c r="A11" s="103" t="s">
        <v>123</v>
      </c>
      <c r="C11" s="86">
        <f>+COUNTIF(Berdie!$I$5:$I$32,"&gt;0")</f>
        <v>28</v>
      </c>
      <c r="D11" s="104">
        <f>Berdie!I72</f>
        <v>74.95</v>
      </c>
      <c r="E11" s="104">
        <v>0</v>
      </c>
      <c r="F11" s="104">
        <f t="shared" si="0"/>
        <v>74.95</v>
      </c>
      <c r="G11" s="104">
        <f t="shared" si="2"/>
        <v>39.65</v>
      </c>
      <c r="H11" s="104">
        <f>+Berdie!I85</f>
        <v>2.05</v>
      </c>
      <c r="I11" s="105">
        <f t="shared" si="1"/>
        <v>116.64999999999999</v>
      </c>
      <c r="K11" s="86">
        <f>+COUNTIF(Berdie!$J$5:$J$32,"&gt;0")</f>
        <v>19</v>
      </c>
      <c r="L11" s="104">
        <f>Berdie!J72</f>
        <v>52.15</v>
      </c>
      <c r="N11" s="86">
        <f>+COUNTIF(Berdie!$K$5:$K$32,"&gt;0")</f>
        <v>13</v>
      </c>
      <c r="O11" s="104">
        <f>Berdie!K72</f>
        <v>37</v>
      </c>
      <c r="Q11" s="86">
        <f>+COUNTIF(Berdie!$L$5:$L$32,"&gt;0")</f>
        <v>8</v>
      </c>
      <c r="R11" s="104">
        <f>Berdie!L72</f>
        <v>12.5</v>
      </c>
      <c r="T11" s="86">
        <f>+COUNTIF(Berdie!$M$5:$M$32,"&gt;0")</f>
        <v>2</v>
      </c>
      <c r="U11" s="104">
        <f>Berdie!M72</f>
        <v>3.2</v>
      </c>
      <c r="W11" s="87">
        <v>4</v>
      </c>
      <c r="X11" s="87"/>
      <c r="Y11" s="86">
        <f>O34</f>
        <v>147</v>
      </c>
    </row>
    <row r="12" spans="1:25" s="88" customFormat="1" ht="15" customHeight="1">
      <c r="A12" s="103" t="s">
        <v>22</v>
      </c>
      <c r="C12" s="86">
        <f>+COUNTIF(Rittenhouse!$I$5:$I$32,"&gt;0")</f>
        <v>28</v>
      </c>
      <c r="D12" s="104">
        <f>Rittenhouse!I62</f>
        <v>74.89999999999995</v>
      </c>
      <c r="E12" s="104">
        <v>0</v>
      </c>
      <c r="F12" s="104">
        <f t="shared" si="0"/>
        <v>74.89999999999995</v>
      </c>
      <c r="G12" s="104">
        <f t="shared" si="2"/>
        <v>39.45</v>
      </c>
      <c r="H12" s="104">
        <f>+Rittenhouse!I75</f>
        <v>0.55</v>
      </c>
      <c r="I12" s="105">
        <f t="shared" si="1"/>
        <v>114.89999999999995</v>
      </c>
      <c r="K12" s="86">
        <f>+COUNTIF(Rittenhouse!$J$5:$J$32,"&gt;0")</f>
        <v>15</v>
      </c>
      <c r="L12" s="104">
        <f>Rittenhouse!J62</f>
        <v>44.65</v>
      </c>
      <c r="N12" s="86">
        <f>+COUNTIF(Rittenhouse!$K$5:$K$32,"&gt;0")</f>
        <v>13</v>
      </c>
      <c r="O12" s="104">
        <f>Rittenhouse!K62</f>
        <v>32.6</v>
      </c>
      <c r="Q12" s="86">
        <f>+COUNTIF(Rittenhouse!$L$5:$L$32,"&gt;0")</f>
        <v>7</v>
      </c>
      <c r="R12" s="104">
        <f>Rittenhouse!L62</f>
        <v>23.050000000000004</v>
      </c>
      <c r="T12" s="86">
        <f>+COUNTIF(Rittenhouse!$M$5:$M$32,"&gt;0")</f>
        <v>4</v>
      </c>
      <c r="U12" s="104">
        <f>Rittenhouse!M62</f>
        <v>13.8</v>
      </c>
      <c r="W12" s="87">
        <v>3</v>
      </c>
      <c r="X12" s="87"/>
      <c r="Y12" s="86">
        <f>O33</f>
        <v>220</v>
      </c>
    </row>
    <row r="13" spans="1:25" s="88" customFormat="1" ht="15" customHeight="1">
      <c r="A13" s="127" t="s">
        <v>15</v>
      </c>
      <c r="C13" s="86">
        <f>+COUNTIF(Griswold!$I$5:$I$32,"&gt;0")</f>
        <v>28</v>
      </c>
      <c r="D13" s="104">
        <f>Griswold!I72</f>
        <v>73.25</v>
      </c>
      <c r="E13" s="104">
        <v>0</v>
      </c>
      <c r="F13" s="104">
        <f>+D13-E13</f>
        <v>73.25</v>
      </c>
      <c r="G13" s="104">
        <f>+ROUND(IF(F13&gt;($G$31*1.25),(9*(F13-1.25*$G$31)+$G$31*0.7),IF(F13&gt;($G$31*1.1),(4*(F13-1.1*$G$31)+$G$31*0.1),IF(F13&gt;$G$31,F13-$G$31,0))),2)</f>
        <v>32.85</v>
      </c>
      <c r="H13" s="104">
        <f>+Griswold!I86</f>
        <v>4.9</v>
      </c>
      <c r="I13" s="105">
        <f>+F13+G13+H13</f>
        <v>111</v>
      </c>
      <c r="K13" s="86">
        <f>+COUNTIF(Griswold!$J$5:$J$32,"&gt;0")</f>
        <v>18</v>
      </c>
      <c r="L13" s="104">
        <f>Griswold!J72</f>
        <v>47.3</v>
      </c>
      <c r="N13" s="86">
        <f>+COUNTIF(Griswold!$K$5:$K$32,"&gt;0")</f>
        <v>15</v>
      </c>
      <c r="O13" s="104">
        <f>Griswold!K72</f>
        <v>43.15</v>
      </c>
      <c r="Q13" s="86">
        <f>+COUNTIF(Griswold!$L$5:$L$32,"&gt;0")</f>
        <v>10</v>
      </c>
      <c r="R13" s="104">
        <f>Griswold!L72</f>
        <v>34.1</v>
      </c>
      <c r="T13" s="86">
        <f>+COUNTIF(Griswold!$M$5:$M$32,"&gt;0")</f>
        <v>4</v>
      </c>
      <c r="U13" s="104">
        <f>Griswold!M72</f>
        <v>10.45</v>
      </c>
      <c r="W13" s="87"/>
      <c r="X13" s="87">
        <v>3</v>
      </c>
      <c r="Y13" s="86"/>
    </row>
    <row r="14" spans="1:25" s="88" customFormat="1" ht="15" customHeight="1">
      <c r="A14" s="103" t="s">
        <v>19</v>
      </c>
      <c r="C14" s="86">
        <f>+COUNTIF(Morris!$I$5:$I$32,"&gt;0")</f>
        <v>23</v>
      </c>
      <c r="D14" s="104">
        <f>Morris!I62</f>
        <v>71.00000000000001</v>
      </c>
      <c r="E14" s="104">
        <v>0</v>
      </c>
      <c r="F14" s="104">
        <f t="shared" si="0"/>
        <v>71.00000000000001</v>
      </c>
      <c r="G14" s="104">
        <f>+ROUND(IF(F14&gt;($G$31*1.25),(9*(F14-1.25*$G$31)+$G$31*0.7),IF(F14&gt;($G$31*1.1),(4*(F14-1.1*$G$31)+$G$31*0.1),IF(F14&gt;$G$31,F14-$G$31,0))),2)</f>
        <v>23.85</v>
      </c>
      <c r="H14" s="104">
        <f>+Morris!I75</f>
        <v>0.55</v>
      </c>
      <c r="I14" s="105">
        <f t="shared" si="1"/>
        <v>95.40000000000002</v>
      </c>
      <c r="K14" s="86">
        <f>+COUNTIF(Morris!$J$5:$J$32,"&gt;0")</f>
        <v>9</v>
      </c>
      <c r="L14" s="104">
        <f>Morris!J62</f>
        <v>37.7</v>
      </c>
      <c r="N14" s="86">
        <f>+COUNTIF(Morris!$K$5:$K$32,"&gt;0")</f>
        <v>7</v>
      </c>
      <c r="O14" s="104">
        <f>Morris!K62</f>
        <v>33.45</v>
      </c>
      <c r="Q14" s="86">
        <f>+COUNTIF(Morris!$L$5:$L$32,"&gt;0")</f>
        <v>4</v>
      </c>
      <c r="R14" s="104">
        <f>Morris!L62</f>
        <v>15.75</v>
      </c>
      <c r="T14" s="86">
        <f>+COUNTIF(Morris!$M$5:$M$32,"&gt;0")</f>
        <v>0</v>
      </c>
      <c r="U14" s="104">
        <f>Morris!M62</f>
        <v>0</v>
      </c>
      <c r="W14" s="87"/>
      <c r="X14" s="87"/>
      <c r="Y14" s="86"/>
    </row>
    <row r="15" spans="1:25" s="88" customFormat="1" ht="15" customHeight="1">
      <c r="A15" s="103" t="s">
        <v>174</v>
      </c>
      <c r="C15" s="86">
        <f>+COUNTIF(Becker!$I$5:$I$32,"&gt;0")</f>
        <v>26</v>
      </c>
      <c r="D15" s="104">
        <f>Becker!I57</f>
        <v>70.39999999999996</v>
      </c>
      <c r="E15" s="104">
        <v>0</v>
      </c>
      <c r="F15" s="104">
        <f t="shared" si="0"/>
        <v>70.39999999999996</v>
      </c>
      <c r="G15" s="104">
        <f t="shared" si="2"/>
        <v>21.45</v>
      </c>
      <c r="H15" s="104">
        <f>+Becker!I70</f>
        <v>0.15000000000000002</v>
      </c>
      <c r="I15" s="105">
        <f t="shared" si="1"/>
        <v>91.99999999999997</v>
      </c>
      <c r="K15" s="86">
        <f>+COUNTIF(Becker!$J$5:$J$32,"&gt;0")</f>
        <v>14</v>
      </c>
      <c r="L15" s="104">
        <f>Becker!J57</f>
        <v>43.65</v>
      </c>
      <c r="N15" s="86">
        <f>+COUNTIF(Becker!$K$5:$K$32,"&gt;0")</f>
        <v>10</v>
      </c>
      <c r="O15" s="104">
        <f>Becker!K57</f>
        <v>33.699999999999996</v>
      </c>
      <c r="Q15" s="86">
        <f>+COUNTIF(Becker!$L$5:$L$32,"&gt;0")</f>
        <v>3</v>
      </c>
      <c r="R15" s="104">
        <f>Becker!L57</f>
        <v>12.95</v>
      </c>
      <c r="T15" s="86">
        <f>+COUNTIF(Becker!$M$5:$M$32,"&gt;0")</f>
        <v>1</v>
      </c>
      <c r="U15" s="104">
        <f>Becker!M57</f>
        <v>7.55</v>
      </c>
      <c r="W15" s="87"/>
      <c r="X15" s="87"/>
      <c r="Y15" s="86"/>
    </row>
    <row r="16" spans="1:25" s="88" customFormat="1" ht="15" customHeight="1">
      <c r="A16" s="103" t="s">
        <v>25</v>
      </c>
      <c r="C16" s="86">
        <f>+COUNTIF(WoodfordW!$I$5:$I$32,"&gt;0")</f>
        <v>28</v>
      </c>
      <c r="D16" s="104">
        <f>WoodfordW!I59</f>
        <v>69.19999999999996</v>
      </c>
      <c r="E16" s="104">
        <v>0.25</v>
      </c>
      <c r="F16" s="104">
        <f t="shared" si="0"/>
        <v>68.94999999999996</v>
      </c>
      <c r="G16" s="104">
        <f t="shared" si="2"/>
        <v>15.65</v>
      </c>
      <c r="H16" s="104">
        <f>+WoodfordW!I73</f>
        <v>2.25</v>
      </c>
      <c r="I16" s="105">
        <f t="shared" si="1"/>
        <v>86.84999999999997</v>
      </c>
      <c r="K16" s="86">
        <f>+COUNTIF(WoodfordW!$J$5:$J$32,"&gt;0")</f>
        <v>23</v>
      </c>
      <c r="L16" s="104">
        <f>WoodfordW!J59</f>
        <v>57.29999999999998</v>
      </c>
      <c r="N16" s="86">
        <f>+COUNTIF(WoodfordW!$K$5:$K$32,"&gt;0")</f>
        <v>18</v>
      </c>
      <c r="O16" s="104">
        <f>WoodfordW!K59</f>
        <v>40.49999999999999</v>
      </c>
      <c r="Q16" s="86">
        <f>+COUNTIF(WoodfordW!$L$5:$L$32,"&gt;0")</f>
        <v>11</v>
      </c>
      <c r="R16" s="104">
        <f>WoodfordW!L59</f>
        <v>26.85</v>
      </c>
      <c r="T16" s="86">
        <f>+COUNTIF(WoodfordW!$M$5:$M$32,"&gt;0")</f>
        <v>5</v>
      </c>
      <c r="U16" s="104">
        <f>WoodfordW!M59</f>
        <v>13.900000000000002</v>
      </c>
      <c r="W16" s="87"/>
      <c r="X16" s="87"/>
      <c r="Y16" s="86"/>
    </row>
    <row r="17" spans="1:25" s="88" customFormat="1" ht="15" customHeight="1">
      <c r="A17" s="103" t="s">
        <v>61</v>
      </c>
      <c r="C17" s="86">
        <f>+COUNTIF(Hudson!$I$5:$I$32,"&gt;0")</f>
        <v>28</v>
      </c>
      <c r="D17" s="104">
        <f>Hudson!I57</f>
        <v>67.84999999999997</v>
      </c>
      <c r="E17" s="104">
        <v>0</v>
      </c>
      <c r="F17" s="104">
        <f t="shared" si="0"/>
        <v>67.84999999999997</v>
      </c>
      <c r="G17" s="104">
        <f t="shared" si="2"/>
        <v>11.25</v>
      </c>
      <c r="H17" s="104">
        <f>+Hudson!I71</f>
        <v>2.3000000000000003</v>
      </c>
      <c r="I17" s="105">
        <f t="shared" si="1"/>
        <v>81.39999999999996</v>
      </c>
      <c r="K17" s="86">
        <f>+COUNTIF(Hudson!$J$5:$J$32,"&gt;0")</f>
        <v>13</v>
      </c>
      <c r="L17" s="104">
        <f>Hudson!J57</f>
        <v>47.699999999999996</v>
      </c>
      <c r="N17" s="86">
        <f>+COUNTIF(Hudson!$K$5:$K$32,"&gt;0")</f>
        <v>12</v>
      </c>
      <c r="O17" s="104">
        <f>Hudson!K57</f>
        <v>47.099999999999994</v>
      </c>
      <c r="Q17" s="86">
        <f>+COUNTIF(Hudson!$L$5:$L$32,"&gt;0")</f>
        <v>5</v>
      </c>
      <c r="R17" s="104">
        <f>Hudson!L57</f>
        <v>22.7</v>
      </c>
      <c r="T17" s="86">
        <f>+COUNTIF(Hudson!$M$5:$M$32,"&gt;0")</f>
        <v>3</v>
      </c>
      <c r="U17" s="104">
        <f>Hudson!M57</f>
        <v>12.55</v>
      </c>
      <c r="W17" s="87"/>
      <c r="X17" s="87"/>
      <c r="Y17" s="86"/>
    </row>
    <row r="18" spans="1:25" s="88" customFormat="1" ht="15" customHeight="1">
      <c r="A18" s="103" t="s">
        <v>173</v>
      </c>
      <c r="C18" s="86">
        <f>+COUNTIF(Kuhn!$I$5:$I$32,"&gt;0")</f>
        <v>28</v>
      </c>
      <c r="D18" s="104">
        <f>Kuhn!I57</f>
        <v>67.64999999999998</v>
      </c>
      <c r="E18" s="104">
        <v>0</v>
      </c>
      <c r="F18" s="104">
        <f t="shared" si="0"/>
        <v>67.64999999999998</v>
      </c>
      <c r="G18" s="104">
        <f t="shared" si="2"/>
        <v>10.45</v>
      </c>
      <c r="H18" s="104">
        <f>+Kuhn!I70</f>
        <v>1.8000000000000003</v>
      </c>
      <c r="I18" s="105">
        <f t="shared" si="1"/>
        <v>79.89999999999998</v>
      </c>
      <c r="K18" s="86">
        <f>+COUNTIF(Kuhn!$J$5:$J$32,"&gt;0")</f>
        <v>15</v>
      </c>
      <c r="L18" s="104">
        <f>Kuhn!J57</f>
        <v>49.09999999999999</v>
      </c>
      <c r="N18" s="86">
        <f>+COUNTIF(Kuhn!$K$5:$K$32,"&gt;0")</f>
        <v>7</v>
      </c>
      <c r="O18" s="104">
        <f>Kuhn!K57</f>
        <v>21.450000000000003</v>
      </c>
      <c r="Q18" s="86">
        <f>+COUNTIF(Kuhn!$L$5:$L$32,"&gt;0")</f>
        <v>2</v>
      </c>
      <c r="R18" s="104">
        <f>Kuhn!L57</f>
        <v>7.55</v>
      </c>
      <c r="T18" s="86">
        <f>+COUNTIF(Kuhn!$M$5:$M$32,"&gt;0")</f>
        <v>1</v>
      </c>
      <c r="U18" s="104">
        <f>Kuhn!M57</f>
        <v>4.45</v>
      </c>
      <c r="W18" s="87"/>
      <c r="X18" s="87"/>
      <c r="Y18" s="86"/>
    </row>
    <row r="19" spans="1:25" s="88" customFormat="1" ht="15" customHeight="1">
      <c r="A19" s="103" t="s">
        <v>17</v>
      </c>
      <c r="C19" s="86">
        <f>+COUNTIF(Koziol!$I$5:$I$32,"&gt;0")</f>
        <v>28</v>
      </c>
      <c r="D19" s="104">
        <f>Koziol!I62</f>
        <v>66.05000000000001</v>
      </c>
      <c r="E19" s="104">
        <v>0</v>
      </c>
      <c r="F19" s="104">
        <f t="shared" si="0"/>
        <v>66.05000000000001</v>
      </c>
      <c r="G19" s="104">
        <f t="shared" si="2"/>
        <v>5.55</v>
      </c>
      <c r="H19" s="104">
        <f>+Koziol!I75</f>
        <v>1.6500000000000001</v>
      </c>
      <c r="I19" s="105">
        <f t="shared" si="1"/>
        <v>73.25000000000001</v>
      </c>
      <c r="K19" s="86">
        <f>+COUNTIF(Koziol!$J$5:$J$32,"&gt;0")</f>
        <v>14</v>
      </c>
      <c r="L19" s="104">
        <f>Koziol!J62</f>
        <v>42.3</v>
      </c>
      <c r="N19" s="86">
        <f>+COUNTIF(Koziol!$K$5:$K$32,"&gt;0")</f>
        <v>12</v>
      </c>
      <c r="O19" s="104">
        <f>Koziol!K62</f>
        <v>39.2</v>
      </c>
      <c r="Q19" s="86">
        <f>+COUNTIF(Koziol!$L$5:$L$32,"&gt;0")</f>
        <v>7</v>
      </c>
      <c r="R19" s="104">
        <f>Koziol!L62</f>
        <v>29.85</v>
      </c>
      <c r="T19" s="86">
        <f>+COUNTIF(Koziol!$M$5:$M$32,"&gt;0")</f>
        <v>4</v>
      </c>
      <c r="U19" s="104">
        <f>Koziol!M62</f>
        <v>23.45</v>
      </c>
      <c r="W19" s="87">
        <v>6</v>
      </c>
      <c r="X19" s="87"/>
      <c r="Y19" s="86">
        <f>R31</f>
        <v>37</v>
      </c>
    </row>
    <row r="20" spans="1:25" s="88" customFormat="1" ht="15" customHeight="1">
      <c r="A20" s="103" t="s">
        <v>8</v>
      </c>
      <c r="C20" s="86">
        <f>+COUNTIF(Barton!$I$5:$I$32,"&gt;0")</f>
        <v>28</v>
      </c>
      <c r="D20" s="104">
        <f>+Barton!I69</f>
        <v>66.65</v>
      </c>
      <c r="E20" s="104">
        <v>1.2</v>
      </c>
      <c r="F20" s="104">
        <f t="shared" si="0"/>
        <v>65.45</v>
      </c>
      <c r="G20" s="104">
        <f t="shared" si="2"/>
        <v>4.95</v>
      </c>
      <c r="H20" s="104">
        <f>+Barton!I83</f>
        <v>2.25</v>
      </c>
      <c r="I20" s="105">
        <f t="shared" si="1"/>
        <v>72.65</v>
      </c>
      <c r="K20" s="86">
        <f>+COUNTIF(Barton!$J$5:$J$32,"&gt;0")</f>
        <v>17</v>
      </c>
      <c r="L20" s="104">
        <f>+Barton!J69</f>
        <v>47.199999999999996</v>
      </c>
      <c r="N20" s="86">
        <f>+COUNTIF(Barton!$K$5:$K$32,"&gt;0")</f>
        <v>17</v>
      </c>
      <c r="O20" s="104">
        <f>+Barton!K69</f>
        <v>46.9</v>
      </c>
      <c r="Q20" s="86">
        <f>+COUNTIF(Barton!$L$5:$L$32,"&gt;0")</f>
        <v>12</v>
      </c>
      <c r="R20" s="104">
        <f>+Barton!L69</f>
        <v>28.299999999999997</v>
      </c>
      <c r="T20" s="86">
        <f>+COUNTIF(Barton!$M$5:$M$32,"&gt;0")</f>
        <v>5</v>
      </c>
      <c r="U20" s="104">
        <f>+Barton!M69</f>
        <v>11.399999999999999</v>
      </c>
      <c r="W20" s="87"/>
      <c r="X20" s="87"/>
      <c r="Y20" s="86"/>
    </row>
    <row r="21" spans="1:25" s="88" customFormat="1" ht="15" customHeight="1">
      <c r="A21" s="103" t="s">
        <v>180</v>
      </c>
      <c r="C21" s="86">
        <f>+COUNTIF(Eggert!$I$5:$I$32,"&gt;0")</f>
        <v>24</v>
      </c>
      <c r="D21" s="104">
        <f>Eggert!I62</f>
        <v>64.50000000000003</v>
      </c>
      <c r="E21" s="104">
        <v>0</v>
      </c>
      <c r="F21" s="104">
        <f t="shared" si="0"/>
        <v>64.50000000000003</v>
      </c>
      <c r="G21" s="104">
        <f t="shared" si="2"/>
        <v>4</v>
      </c>
      <c r="H21" s="104">
        <f>+Eggert!I75</f>
        <v>0.2</v>
      </c>
      <c r="I21" s="105">
        <f t="shared" si="1"/>
        <v>68.70000000000003</v>
      </c>
      <c r="K21" s="86">
        <f>+COUNTIF(Eggert!$J$5:$J$32,"&gt;0")</f>
        <v>16</v>
      </c>
      <c r="L21" s="104">
        <f>Eggert!J62</f>
        <v>47.55000000000001</v>
      </c>
      <c r="N21" s="86">
        <f>+COUNTIF(Eggert!$K$5:$K$32,"&gt;0")</f>
        <v>16</v>
      </c>
      <c r="O21" s="104">
        <f>Eggert!K62</f>
        <v>47.55000000000001</v>
      </c>
      <c r="Q21" s="86">
        <f>+COUNTIF(Eggert!$L$5:$L$32,"&gt;0")</f>
        <v>7</v>
      </c>
      <c r="R21" s="104">
        <f>Eggert!L62</f>
        <v>18.25</v>
      </c>
      <c r="T21" s="86">
        <f>+COUNTIF(Eggert!$M$5:$M$32,"&gt;0")</f>
        <v>4</v>
      </c>
      <c r="U21" s="104">
        <f>Eggert!M62</f>
        <v>9.6</v>
      </c>
      <c r="W21" s="87"/>
      <c r="X21" s="87"/>
      <c r="Y21" s="86"/>
    </row>
    <row r="22" spans="1:25" s="88" customFormat="1" ht="15" customHeight="1">
      <c r="A22" s="127" t="s">
        <v>13</v>
      </c>
      <c r="C22" s="86">
        <f>+COUNTIF(Furrer!$I$5:$I$32,"&gt;0")</f>
        <v>28</v>
      </c>
      <c r="D22" s="104">
        <f>Furrer!I63</f>
        <v>63.85000000000001</v>
      </c>
      <c r="E22" s="104">
        <v>0</v>
      </c>
      <c r="F22" s="104">
        <f t="shared" si="0"/>
        <v>63.85000000000001</v>
      </c>
      <c r="G22" s="104">
        <f t="shared" si="2"/>
        <v>3.35</v>
      </c>
      <c r="H22" s="104">
        <f>+Furrer!I76</f>
        <v>0</v>
      </c>
      <c r="I22" s="105">
        <f t="shared" si="1"/>
        <v>67.2</v>
      </c>
      <c r="K22" s="86">
        <f>+COUNTIF(Furrer!$J$5:$J$32,"&gt;0")</f>
        <v>12</v>
      </c>
      <c r="L22" s="104">
        <f>Furrer!J63</f>
        <v>25.95</v>
      </c>
      <c r="N22" s="86">
        <f>+COUNTIF(Furrer!$K$5:$K$32,"&gt;0")</f>
        <v>4</v>
      </c>
      <c r="O22" s="104">
        <f>Furrer!K63</f>
        <v>7.1</v>
      </c>
      <c r="Q22" s="86">
        <f>+COUNTIF(Furrer!$L$5:$L$32,"&gt;0")</f>
        <v>0</v>
      </c>
      <c r="R22" s="104">
        <f>Furrer!L63</f>
        <v>0</v>
      </c>
      <c r="T22" s="86">
        <f>+COUNTIF(Furrer!$M$5:$M$32,"&gt;0")</f>
        <v>0</v>
      </c>
      <c r="U22" s="104">
        <f>Furrer!M63</f>
        <v>0</v>
      </c>
      <c r="W22" s="87"/>
      <c r="X22" s="87"/>
      <c r="Y22" s="86"/>
    </row>
    <row r="23" spans="1:25" s="88" customFormat="1" ht="15" customHeight="1">
      <c r="A23" s="103" t="s">
        <v>24</v>
      </c>
      <c r="C23" s="86">
        <f>+COUNTIF(WoodfordB!$I$5:$I$32,"&gt;0")</f>
        <v>22</v>
      </c>
      <c r="D23" s="104">
        <f>WoodfordB!I60</f>
        <v>61.75000000000001</v>
      </c>
      <c r="E23" s="104">
        <v>0</v>
      </c>
      <c r="F23" s="104">
        <f t="shared" si="0"/>
        <v>61.75000000000001</v>
      </c>
      <c r="G23" s="104">
        <f t="shared" si="2"/>
        <v>1.25</v>
      </c>
      <c r="H23" s="104">
        <f>+WoodfordB!I73</f>
        <v>3.2</v>
      </c>
      <c r="I23" s="105">
        <f t="shared" si="1"/>
        <v>66.2</v>
      </c>
      <c r="K23" s="86">
        <f>+COUNTIF(WoodfordB!$J$5:$J$32,"&gt;0")</f>
        <v>15</v>
      </c>
      <c r="L23" s="104">
        <f>WoodfordB!J60</f>
        <v>39.10000000000001</v>
      </c>
      <c r="N23" s="86">
        <f>+COUNTIF(WoodfordB!$K$5:$K$32,"&gt;0")</f>
        <v>12</v>
      </c>
      <c r="O23" s="104">
        <f>WoodfordB!K60</f>
        <v>29.55</v>
      </c>
      <c r="Q23" s="86">
        <f>+COUNTIF(WoodfordB!$L$5:$L$32,"&gt;0")</f>
        <v>7</v>
      </c>
      <c r="R23" s="104">
        <f>WoodfordB!L60</f>
        <v>15.3</v>
      </c>
      <c r="T23" s="86">
        <f>+COUNTIF(WoodfordB!$M$5:$M$32,"&gt;0")</f>
        <v>1</v>
      </c>
      <c r="U23" s="104">
        <f>WoodfordB!M60</f>
        <v>0.9</v>
      </c>
      <c r="W23" s="85"/>
      <c r="X23" s="85"/>
      <c r="Y23" s="86"/>
    </row>
    <row r="24" spans="1:25" s="88" customFormat="1" ht="15" customHeight="1">
      <c r="A24" s="103" t="s">
        <v>9</v>
      </c>
      <c r="C24" s="86">
        <f>+COUNTIF(Boyd!$I$5:$I$32,"&gt;0")</f>
        <v>28</v>
      </c>
      <c r="D24" s="104">
        <f>Boyd!I65</f>
        <v>58.6</v>
      </c>
      <c r="E24" s="104">
        <v>0</v>
      </c>
      <c r="F24" s="104">
        <f t="shared" si="0"/>
        <v>58.6</v>
      </c>
      <c r="G24" s="104">
        <f t="shared" si="2"/>
        <v>0</v>
      </c>
      <c r="H24" s="104">
        <f>+Boyd!I78</f>
        <v>5.25</v>
      </c>
      <c r="I24" s="105">
        <f t="shared" si="1"/>
        <v>63.85</v>
      </c>
      <c r="J24" s="106"/>
      <c r="K24" s="86">
        <f>+COUNTIF(Boyd!$J$5:$J$32,"&gt;0")</f>
        <v>13</v>
      </c>
      <c r="L24" s="104">
        <f>Boyd!J65</f>
        <v>34.8</v>
      </c>
      <c r="N24" s="86">
        <f>+COUNTIF(Boyd!$K$5:$K$32,"&gt;0")</f>
        <v>11</v>
      </c>
      <c r="O24" s="104">
        <f>Boyd!K65</f>
        <v>24.4</v>
      </c>
      <c r="Q24" s="86">
        <f>+COUNTIF(Boyd!$L$5:$L$32,"&gt;0")</f>
        <v>4</v>
      </c>
      <c r="R24" s="104">
        <f>Boyd!L65</f>
        <v>11.149999999999999</v>
      </c>
      <c r="T24" s="86">
        <f>+COUNTIF(Boyd!$M$5:$M$32,"&gt;0")</f>
        <v>1</v>
      </c>
      <c r="U24" s="104">
        <f>Boyd!M65</f>
        <v>3.45</v>
      </c>
      <c r="W24" s="85"/>
      <c r="X24" s="85"/>
      <c r="Y24" s="86"/>
    </row>
    <row r="25" spans="1:25" s="88" customFormat="1" ht="15" customHeight="1">
      <c r="A25" s="103" t="s">
        <v>10</v>
      </c>
      <c r="C25" s="86">
        <f>+COUNTIF(Cadmus!$I$5:$I$32,"&gt;0")</f>
        <v>26</v>
      </c>
      <c r="D25" s="104">
        <f>Cadmus!I62</f>
        <v>61.95000000000001</v>
      </c>
      <c r="E25" s="104">
        <v>1.4</v>
      </c>
      <c r="F25" s="104">
        <f t="shared" si="0"/>
        <v>60.55000000000001</v>
      </c>
      <c r="G25" s="104">
        <f t="shared" si="2"/>
        <v>0.05</v>
      </c>
      <c r="H25" s="104">
        <f>+Cadmus!I75</f>
        <v>3.0500000000000003</v>
      </c>
      <c r="I25" s="105">
        <f t="shared" si="1"/>
        <v>63.650000000000006</v>
      </c>
      <c r="K25" s="86">
        <f>+COUNTIF(Cadmus!$J$5:$J$32,"&gt;0")</f>
        <v>14</v>
      </c>
      <c r="L25" s="104">
        <f>Cadmus!J62</f>
        <v>26.500000000000004</v>
      </c>
      <c r="N25" s="86">
        <f>+COUNTIF(Cadmus!$K$5:$K$32,"&gt;0")</f>
        <v>9</v>
      </c>
      <c r="O25" s="104">
        <f>Cadmus!K62</f>
        <v>15.9</v>
      </c>
      <c r="Q25" s="86">
        <f>+COUNTIF(Cadmus!$L$5:$L$32,"&gt;0")</f>
        <v>4</v>
      </c>
      <c r="R25" s="104">
        <f>Cadmus!L62</f>
        <v>3.8</v>
      </c>
      <c r="T25" s="86">
        <f>+COUNTIF(Cadmus!$M$5:$M$32,"&gt;0")</f>
        <v>1</v>
      </c>
      <c r="U25" s="104">
        <f>Cadmus!M62</f>
        <v>0.95</v>
      </c>
      <c r="W25" s="85"/>
      <c r="X25" s="85"/>
      <c r="Y25" s="86"/>
    </row>
    <row r="26" spans="1:21" s="88" customFormat="1" ht="15" customHeight="1">
      <c r="A26" s="103" t="s">
        <v>595</v>
      </c>
      <c r="C26" s="86">
        <f>+COUNTIF(Grimsrud!$I$5:$I$32,"&gt;0")</f>
        <v>28</v>
      </c>
      <c r="D26" s="104">
        <f>+Grimsrud!I57</f>
        <v>47.7</v>
      </c>
      <c r="E26" s="104">
        <v>0</v>
      </c>
      <c r="F26" s="104">
        <f t="shared" si="0"/>
        <v>47.7</v>
      </c>
      <c r="G26" s="104">
        <f t="shared" si="2"/>
        <v>0</v>
      </c>
      <c r="H26" s="104">
        <f>+Grimsrud!I70</f>
        <v>1.15</v>
      </c>
      <c r="I26" s="105">
        <f t="shared" si="1"/>
        <v>48.85</v>
      </c>
      <c r="K26" s="86">
        <f>+COUNTIF(Grimsrud!$J$5:$J$32,"&gt;0")</f>
        <v>11</v>
      </c>
      <c r="L26" s="104">
        <f>+Grimsrud!J57</f>
        <v>13.2</v>
      </c>
      <c r="N26" s="86">
        <f>+COUNTIF(Grimsrud!$K$5:$K$32,"&gt;0")</f>
        <v>9</v>
      </c>
      <c r="O26" s="104">
        <f>+Grimsrud!K57</f>
        <v>12.2</v>
      </c>
      <c r="Q26" s="86">
        <f>+COUNTIF(Grimsrud!$L$5:$L$32,"&gt;0")</f>
        <v>4</v>
      </c>
      <c r="R26" s="104">
        <f>+Grimsrud!L57</f>
        <v>3.25</v>
      </c>
      <c r="T26" s="86">
        <f>+COUNTIF(Grimsrud!$M$5:$M$32,"&gt;0")</f>
        <v>0</v>
      </c>
      <c r="U26" s="104">
        <f>+Grimsrud!M57</f>
        <v>0</v>
      </c>
    </row>
    <row r="27" spans="1:25" s="88" customFormat="1" ht="15" customHeight="1" thickBot="1">
      <c r="A27" s="107"/>
      <c r="B27" s="108"/>
      <c r="C27" s="109"/>
      <c r="D27" s="110"/>
      <c r="E27" s="110"/>
      <c r="F27" s="110"/>
      <c r="G27" s="110"/>
      <c r="H27" s="110"/>
      <c r="I27" s="111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Y27" s="89">
        <f>SUM(Y7:Y26)</f>
        <v>1567</v>
      </c>
    </row>
    <row r="28" ht="7.5" customHeight="1"/>
    <row r="29" spans="3:18" ht="12.75">
      <c r="C29" s="112" t="s">
        <v>820</v>
      </c>
      <c r="D29" s="112"/>
      <c r="F29" s="101" t="s">
        <v>77</v>
      </c>
      <c r="G29" s="113" t="s">
        <v>102</v>
      </c>
      <c r="H29" s="113" t="s">
        <v>2</v>
      </c>
      <c r="I29" s="113" t="s">
        <v>3</v>
      </c>
      <c r="J29" s="113"/>
      <c r="K29" s="114" t="s">
        <v>121</v>
      </c>
      <c r="L29" s="114"/>
      <c r="N29" s="114" t="s">
        <v>122</v>
      </c>
      <c r="O29" s="114"/>
      <c r="P29" s="114"/>
      <c r="Q29" s="114"/>
      <c r="R29" s="114"/>
    </row>
    <row r="30" spans="6:7" ht="6" customHeight="1">
      <c r="F30" s="115"/>
      <c r="G30" s="116"/>
    </row>
    <row r="31" spans="1:18" ht="15.75">
      <c r="A31" s="117" t="s">
        <v>103</v>
      </c>
      <c r="B31" s="117"/>
      <c r="C31" s="118">
        <f>+SUM(F7:F26)</f>
        <v>1369.7499999999995</v>
      </c>
      <c r="D31" s="119"/>
      <c r="F31" s="120">
        <v>2004</v>
      </c>
      <c r="G31" s="121">
        <v>60.5</v>
      </c>
      <c r="H31" s="122">
        <f>SUM(C7:C26)</f>
        <v>539</v>
      </c>
      <c r="I31" s="123">
        <f>+SUM(F7:F26)</f>
        <v>1369.7499999999995</v>
      </c>
      <c r="J31" s="123"/>
      <c r="K31" s="120" t="s">
        <v>101</v>
      </c>
      <c r="L31" s="123">
        <f>ROUND(C35*0.25,0)</f>
        <v>407</v>
      </c>
      <c r="M31" s="123"/>
      <c r="N31" s="120" t="s">
        <v>107</v>
      </c>
      <c r="O31" s="121">
        <f>+ROUND(($C$35-L31)*0.35,0)</f>
        <v>427</v>
      </c>
      <c r="Q31" s="120" t="s">
        <v>112</v>
      </c>
      <c r="R31" s="121">
        <f>C35-L31-SUM(O31:O35)</f>
        <v>37</v>
      </c>
    </row>
    <row r="32" spans="1:18" ht="15.75">
      <c r="A32" s="117" t="s">
        <v>26</v>
      </c>
      <c r="B32" s="117"/>
      <c r="C32" s="118">
        <f>+SUM(G7:G26)</f>
        <v>473</v>
      </c>
      <c r="D32" s="119"/>
      <c r="F32" s="120">
        <v>2005</v>
      </c>
      <c r="G32" s="121">
        <f>+G31*1.1</f>
        <v>66.55000000000001</v>
      </c>
      <c r="H32" s="122">
        <f>SUM(K7:K26)</f>
        <v>304</v>
      </c>
      <c r="I32" s="123">
        <f>SUM(L7:L26)</f>
        <v>858.2000000000002</v>
      </c>
      <c r="J32" s="123"/>
      <c r="K32" s="120" t="s">
        <v>107</v>
      </c>
      <c r="L32" s="123">
        <f>ROUND(0.5*L31,0)</f>
        <v>204</v>
      </c>
      <c r="M32" s="123"/>
      <c r="N32" s="120" t="s">
        <v>108</v>
      </c>
      <c r="O32" s="121">
        <f>+ROUND(($C$35-L31)*0.25,0)</f>
        <v>305</v>
      </c>
      <c r="Q32" s="120" t="s">
        <v>113</v>
      </c>
      <c r="R32" s="121">
        <v>0</v>
      </c>
    </row>
    <row r="33" spans="1:18" ht="15.75">
      <c r="A33" s="117" t="s">
        <v>100</v>
      </c>
      <c r="B33" s="117"/>
      <c r="C33" s="118">
        <f>+SUM(H7:H26)</f>
        <v>43.75</v>
      </c>
      <c r="D33" s="119"/>
      <c r="F33" s="120">
        <v>2006</v>
      </c>
      <c r="G33" s="121">
        <v>73.2</v>
      </c>
      <c r="H33" s="122">
        <f>SUM(N7:N26)</f>
        <v>241</v>
      </c>
      <c r="I33" s="123">
        <f>SUM(O7:O26)</f>
        <v>684.5999999999998</v>
      </c>
      <c r="J33" s="123"/>
      <c r="K33" s="120" t="s">
        <v>108</v>
      </c>
      <c r="L33" s="123">
        <f>ROUND(0.35*L31,0)</f>
        <v>142</v>
      </c>
      <c r="M33" s="123"/>
      <c r="N33" s="120" t="s">
        <v>109</v>
      </c>
      <c r="O33" s="121">
        <f>+ROUND(($C$35-L31)*0.18,0)</f>
        <v>220</v>
      </c>
      <c r="Q33" s="120" t="s">
        <v>114</v>
      </c>
      <c r="R33" s="121">
        <v>0</v>
      </c>
    </row>
    <row r="34" spans="1:18" ht="15.75">
      <c r="A34" s="117" t="s">
        <v>104</v>
      </c>
      <c r="B34" s="117"/>
      <c r="C34" s="118">
        <f>+SUM(I7:I26)</f>
        <v>1886.4999999999998</v>
      </c>
      <c r="D34" s="119"/>
      <c r="F34" s="120">
        <v>2007</v>
      </c>
      <c r="G34" s="121">
        <v>80.5</v>
      </c>
      <c r="H34" s="122">
        <f>SUM(Q7:Q26)</f>
        <v>131</v>
      </c>
      <c r="I34" s="123">
        <f>SUM(R7:R26)</f>
        <v>370.9</v>
      </c>
      <c r="J34" s="123"/>
      <c r="K34" s="120" t="s">
        <v>109</v>
      </c>
      <c r="L34" s="123">
        <f>L31-L32-L33</f>
        <v>61</v>
      </c>
      <c r="M34" s="123"/>
      <c r="N34" s="120" t="s">
        <v>110</v>
      </c>
      <c r="O34" s="121">
        <f>+ROUND(($C$35-L31)*0.12,0)</f>
        <v>147</v>
      </c>
      <c r="Q34" s="120" t="s">
        <v>115</v>
      </c>
      <c r="R34" s="121">
        <v>0</v>
      </c>
    </row>
    <row r="35" spans="1:18" ht="15.75">
      <c r="A35" s="117" t="s">
        <v>105</v>
      </c>
      <c r="B35" s="117"/>
      <c r="C35" s="124">
        <f>FLOOR(SUMIF(I7:I26,"&lt;=60.50",I7:I26)+60.5*COUNTIF(I7:I26,"&gt;60.5"),1)+584-33-60.5-60.5</f>
        <v>1628</v>
      </c>
      <c r="D35" s="124"/>
      <c r="F35" s="120">
        <v>2008</v>
      </c>
      <c r="G35" s="121">
        <v>88.6</v>
      </c>
      <c r="H35" s="122">
        <f>SUM(T7:T26)</f>
        <v>48</v>
      </c>
      <c r="I35" s="123">
        <f>SUM(U7:U26)</f>
        <v>157</v>
      </c>
      <c r="J35" s="123"/>
      <c r="K35" s="120" t="s">
        <v>110</v>
      </c>
      <c r="L35" s="123">
        <v>0</v>
      </c>
      <c r="M35" s="123"/>
      <c r="N35" s="120" t="s">
        <v>111</v>
      </c>
      <c r="O35" s="121">
        <f>+ROUND(($C$35-L31)*0.07,0)</f>
        <v>85</v>
      </c>
      <c r="Q35" s="120" t="s">
        <v>116</v>
      </c>
      <c r="R35" s="121">
        <v>0</v>
      </c>
    </row>
    <row r="36" spans="1:4" ht="15.75">
      <c r="A36" s="117" t="s">
        <v>106</v>
      </c>
      <c r="B36" s="117"/>
      <c r="C36" s="124">
        <v>692.45</v>
      </c>
      <c r="D36" s="124"/>
    </row>
    <row r="37" spans="1:3" ht="12.75">
      <c r="A37" s="125"/>
      <c r="B37" s="126"/>
      <c r="C37" s="126"/>
    </row>
  </sheetData>
  <sheetProtection/>
  <mergeCells count="22">
    <mergeCell ref="Q1:U1"/>
    <mergeCell ref="K29:L29"/>
    <mergeCell ref="A31:B31"/>
    <mergeCell ref="A32:B32"/>
    <mergeCell ref="C32:D32"/>
    <mergeCell ref="C29:D29"/>
    <mergeCell ref="N29:R29"/>
    <mergeCell ref="C31:D31"/>
    <mergeCell ref="A36:B36"/>
    <mergeCell ref="C35:D35"/>
    <mergeCell ref="A33:B33"/>
    <mergeCell ref="C33:D33"/>
    <mergeCell ref="C36:D36"/>
    <mergeCell ref="C34:D34"/>
    <mergeCell ref="A34:B34"/>
    <mergeCell ref="A35:B35"/>
    <mergeCell ref="B37:C37"/>
    <mergeCell ref="T3:U3"/>
    <mergeCell ref="C3:I3"/>
    <mergeCell ref="K3:L3"/>
    <mergeCell ref="N3:O3"/>
    <mergeCell ref="Q3:R3"/>
  </mergeCells>
  <printOptions horizontalCentered="1"/>
  <pageMargins left="0.25" right="0.25" top="0.75" bottom="0.7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293</v>
      </c>
      <c r="C5" s="19" t="s">
        <v>30</v>
      </c>
      <c r="D5" s="19" t="s">
        <v>45</v>
      </c>
      <c r="E5" s="35" t="s">
        <v>70</v>
      </c>
      <c r="F5" s="36">
        <v>4.35</v>
      </c>
      <c r="G5" s="13">
        <v>2008</v>
      </c>
      <c r="I5" s="38">
        <f aca="true" t="shared" si="0" ref="I5:M14">+IF($G5&gt;=I$3,$F5,0)</f>
        <v>4.35</v>
      </c>
      <c r="J5" s="38">
        <f t="shared" si="0"/>
        <v>4.35</v>
      </c>
      <c r="K5" s="38">
        <f t="shared" si="0"/>
        <v>4.35</v>
      </c>
      <c r="L5" s="38">
        <f t="shared" si="0"/>
        <v>4.35</v>
      </c>
      <c r="M5" s="38">
        <f t="shared" si="0"/>
        <v>4.35</v>
      </c>
    </row>
    <row r="6" spans="1:13" ht="12.75">
      <c r="A6" s="23">
        <v>2</v>
      </c>
      <c r="B6" s="37" t="s">
        <v>289</v>
      </c>
      <c r="C6" s="19" t="s">
        <v>33</v>
      </c>
      <c r="D6" s="19" t="s">
        <v>62</v>
      </c>
      <c r="E6" s="35" t="s">
        <v>70</v>
      </c>
      <c r="F6" s="36">
        <v>3.95</v>
      </c>
      <c r="G6" s="13">
        <v>2008</v>
      </c>
      <c r="I6" s="39">
        <f t="shared" si="0"/>
        <v>3.95</v>
      </c>
      <c r="J6" s="39">
        <f t="shared" si="0"/>
        <v>3.95</v>
      </c>
      <c r="K6" s="39">
        <f t="shared" si="0"/>
        <v>3.95</v>
      </c>
      <c r="L6" s="39">
        <f t="shared" si="0"/>
        <v>3.95</v>
      </c>
      <c r="M6" s="39">
        <f t="shared" si="0"/>
        <v>3.95</v>
      </c>
    </row>
    <row r="7" spans="1:13" ht="12.75">
      <c r="A7" s="23">
        <v>3</v>
      </c>
      <c r="B7" s="37" t="s">
        <v>551</v>
      </c>
      <c r="C7" s="19" t="s">
        <v>35</v>
      </c>
      <c r="D7" s="19" t="s">
        <v>56</v>
      </c>
      <c r="E7" s="35" t="s">
        <v>70</v>
      </c>
      <c r="F7" s="36">
        <v>3.15</v>
      </c>
      <c r="G7" s="13">
        <v>2008</v>
      </c>
      <c r="I7" s="39">
        <f t="shared" si="0"/>
        <v>3.15</v>
      </c>
      <c r="J7" s="39">
        <f t="shared" si="0"/>
        <v>3.15</v>
      </c>
      <c r="K7" s="39">
        <f t="shared" si="0"/>
        <v>3.15</v>
      </c>
      <c r="L7" s="39">
        <f t="shared" si="0"/>
        <v>3.15</v>
      </c>
      <c r="M7" s="39">
        <f t="shared" si="0"/>
        <v>3.15</v>
      </c>
    </row>
    <row r="8" spans="1:13" ht="12.75">
      <c r="A8" s="23">
        <v>4</v>
      </c>
      <c r="B8" s="37" t="s">
        <v>552</v>
      </c>
      <c r="C8" s="19" t="s">
        <v>47</v>
      </c>
      <c r="D8" s="19" t="s">
        <v>44</v>
      </c>
      <c r="E8" s="35" t="s">
        <v>70</v>
      </c>
      <c r="F8" s="36">
        <v>1.8</v>
      </c>
      <c r="G8" s="13">
        <v>2008</v>
      </c>
      <c r="I8" s="39">
        <f t="shared" si="0"/>
        <v>1.8</v>
      </c>
      <c r="J8" s="39">
        <f t="shared" si="0"/>
        <v>1.8</v>
      </c>
      <c r="K8" s="39">
        <f t="shared" si="0"/>
        <v>1.8</v>
      </c>
      <c r="L8" s="39">
        <f t="shared" si="0"/>
        <v>1.8</v>
      </c>
      <c r="M8" s="39">
        <f t="shared" si="0"/>
        <v>1.8</v>
      </c>
    </row>
    <row r="9" spans="1:13" ht="12.75">
      <c r="A9" s="23">
        <v>5</v>
      </c>
      <c r="B9" s="37" t="s">
        <v>578</v>
      </c>
      <c r="C9" s="19" t="s">
        <v>34</v>
      </c>
      <c r="D9" s="19" t="s">
        <v>68</v>
      </c>
      <c r="E9" s="35" t="s">
        <v>70</v>
      </c>
      <c r="F9" s="36">
        <v>1.4</v>
      </c>
      <c r="G9" s="13">
        <v>2008</v>
      </c>
      <c r="I9" s="39">
        <f t="shared" si="0"/>
        <v>1.4</v>
      </c>
      <c r="J9" s="39">
        <f t="shared" si="0"/>
        <v>1.4</v>
      </c>
      <c r="K9" s="39">
        <f t="shared" si="0"/>
        <v>1.4</v>
      </c>
      <c r="L9" s="39">
        <f t="shared" si="0"/>
        <v>1.4</v>
      </c>
      <c r="M9" s="39">
        <f t="shared" si="0"/>
        <v>1.4</v>
      </c>
    </row>
    <row r="10" spans="1:13" ht="12.75">
      <c r="A10" s="23">
        <v>6</v>
      </c>
      <c r="B10" s="37" t="s">
        <v>579</v>
      </c>
      <c r="C10" s="19" t="s">
        <v>58</v>
      </c>
      <c r="D10" s="19" t="s">
        <v>57</v>
      </c>
      <c r="E10" s="35" t="s">
        <v>70</v>
      </c>
      <c r="F10" s="36">
        <v>1.25</v>
      </c>
      <c r="G10" s="13">
        <v>2008</v>
      </c>
      <c r="I10" s="39">
        <f t="shared" si="0"/>
        <v>1.25</v>
      </c>
      <c r="J10" s="39">
        <f t="shared" si="0"/>
        <v>1.25</v>
      </c>
      <c r="K10" s="39">
        <f t="shared" si="0"/>
        <v>1.25</v>
      </c>
      <c r="L10" s="39">
        <f t="shared" si="0"/>
        <v>1.25</v>
      </c>
      <c r="M10" s="39">
        <f t="shared" si="0"/>
        <v>1.25</v>
      </c>
    </row>
    <row r="11" spans="1:13" ht="12.75">
      <c r="A11" s="23">
        <v>7</v>
      </c>
      <c r="B11" s="37" t="s">
        <v>294</v>
      </c>
      <c r="C11" s="19" t="s">
        <v>34</v>
      </c>
      <c r="D11" s="19" t="s">
        <v>51</v>
      </c>
      <c r="E11" s="35" t="s">
        <v>70</v>
      </c>
      <c r="F11" s="36">
        <v>7</v>
      </c>
      <c r="G11" s="13">
        <v>2007</v>
      </c>
      <c r="I11" s="39">
        <f t="shared" si="0"/>
        <v>7</v>
      </c>
      <c r="J11" s="39">
        <f t="shared" si="0"/>
        <v>7</v>
      </c>
      <c r="K11" s="39">
        <f t="shared" si="0"/>
        <v>7</v>
      </c>
      <c r="L11" s="39">
        <f t="shared" si="0"/>
        <v>7</v>
      </c>
      <c r="M11" s="39">
        <f t="shared" si="0"/>
        <v>0</v>
      </c>
    </row>
    <row r="12" spans="1:13" ht="12.75">
      <c r="A12" s="23">
        <v>8</v>
      </c>
      <c r="B12" s="37" t="s">
        <v>295</v>
      </c>
      <c r="C12" s="19" t="s">
        <v>35</v>
      </c>
      <c r="D12" s="19" t="s">
        <v>64</v>
      </c>
      <c r="E12" s="35" t="s">
        <v>70</v>
      </c>
      <c r="F12" s="36">
        <v>6.25</v>
      </c>
      <c r="G12" s="13">
        <v>2007</v>
      </c>
      <c r="I12" s="39">
        <f t="shared" si="0"/>
        <v>6.25</v>
      </c>
      <c r="J12" s="39">
        <f t="shared" si="0"/>
        <v>6.25</v>
      </c>
      <c r="K12" s="39">
        <f t="shared" si="0"/>
        <v>6.25</v>
      </c>
      <c r="L12" s="39">
        <f t="shared" si="0"/>
        <v>6.25</v>
      </c>
      <c r="M12" s="39">
        <f t="shared" si="0"/>
        <v>0</v>
      </c>
    </row>
    <row r="13" spans="1:13" ht="12.75">
      <c r="A13" s="23">
        <v>9</v>
      </c>
      <c r="B13" s="37" t="s">
        <v>297</v>
      </c>
      <c r="C13" s="19" t="s">
        <v>30</v>
      </c>
      <c r="D13" s="19" t="s">
        <v>48</v>
      </c>
      <c r="E13" s="35" t="s">
        <v>70</v>
      </c>
      <c r="F13" s="36">
        <v>0.75</v>
      </c>
      <c r="G13" s="13">
        <v>2007</v>
      </c>
      <c r="I13" s="39">
        <f t="shared" si="0"/>
        <v>0.75</v>
      </c>
      <c r="J13" s="39">
        <f t="shared" si="0"/>
        <v>0.75</v>
      </c>
      <c r="K13" s="39">
        <f t="shared" si="0"/>
        <v>0.75</v>
      </c>
      <c r="L13" s="39">
        <f t="shared" si="0"/>
        <v>0.75</v>
      </c>
      <c r="M13" s="39">
        <f t="shared" si="0"/>
        <v>0</v>
      </c>
    </row>
    <row r="14" spans="1:13" ht="12.75">
      <c r="A14" s="23">
        <v>10</v>
      </c>
      <c r="B14" s="37" t="s">
        <v>298</v>
      </c>
      <c r="C14" s="19" t="s">
        <v>42</v>
      </c>
      <c r="D14" s="19" t="s">
        <v>73</v>
      </c>
      <c r="E14" s="35" t="s">
        <v>70</v>
      </c>
      <c r="F14" s="36">
        <v>0.75</v>
      </c>
      <c r="G14" s="13">
        <v>2007</v>
      </c>
      <c r="I14" s="39">
        <f t="shared" si="0"/>
        <v>0.75</v>
      </c>
      <c r="J14" s="39">
        <f t="shared" si="0"/>
        <v>0.75</v>
      </c>
      <c r="K14" s="39">
        <f t="shared" si="0"/>
        <v>0.75</v>
      </c>
      <c r="L14" s="39">
        <f t="shared" si="0"/>
        <v>0.75</v>
      </c>
      <c r="M14" s="39">
        <f t="shared" si="0"/>
        <v>0</v>
      </c>
    </row>
    <row r="15" spans="1:13" ht="12.75">
      <c r="A15" s="23">
        <v>11</v>
      </c>
      <c r="B15" s="37" t="s">
        <v>299</v>
      </c>
      <c r="C15" s="35" t="s">
        <v>47</v>
      </c>
      <c r="D15" s="35" t="s">
        <v>36</v>
      </c>
      <c r="E15" s="35" t="s">
        <v>70</v>
      </c>
      <c r="F15" s="36">
        <v>0.75</v>
      </c>
      <c r="G15" s="13">
        <v>2007</v>
      </c>
      <c r="I15" s="39">
        <f aca="true" t="shared" si="1" ref="I15:M24">+IF($G15&gt;=I$3,$F15,0)</f>
        <v>0.75</v>
      </c>
      <c r="J15" s="39">
        <f t="shared" si="1"/>
        <v>0.75</v>
      </c>
      <c r="K15" s="39">
        <f t="shared" si="1"/>
        <v>0.75</v>
      </c>
      <c r="L15" s="39">
        <f t="shared" si="1"/>
        <v>0.75</v>
      </c>
      <c r="M15" s="39">
        <f t="shared" si="1"/>
        <v>0</v>
      </c>
    </row>
    <row r="16" spans="1:13" ht="12.75">
      <c r="A16" s="23">
        <v>12</v>
      </c>
      <c r="B16" s="37" t="s">
        <v>290</v>
      </c>
      <c r="C16" s="19" t="s">
        <v>54</v>
      </c>
      <c r="D16" s="19" t="s">
        <v>49</v>
      </c>
      <c r="E16" s="35" t="s">
        <v>70</v>
      </c>
      <c r="F16" s="36">
        <v>3.55</v>
      </c>
      <c r="G16" s="13">
        <v>2006</v>
      </c>
      <c r="I16" s="39">
        <f t="shared" si="1"/>
        <v>3.55</v>
      </c>
      <c r="J16" s="39">
        <f t="shared" si="1"/>
        <v>3.55</v>
      </c>
      <c r="K16" s="39">
        <f t="shared" si="1"/>
        <v>3.55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300</v>
      </c>
      <c r="C17" s="19" t="s">
        <v>33</v>
      </c>
      <c r="D17" s="19" t="s">
        <v>80</v>
      </c>
      <c r="E17" s="35" t="s">
        <v>70</v>
      </c>
      <c r="F17" s="36">
        <v>0.7</v>
      </c>
      <c r="G17" s="13">
        <v>2006</v>
      </c>
      <c r="I17" s="39">
        <f t="shared" si="1"/>
        <v>0.7</v>
      </c>
      <c r="J17" s="39">
        <f t="shared" si="1"/>
        <v>0.7</v>
      </c>
      <c r="K17" s="39">
        <f t="shared" si="1"/>
        <v>0.7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301</v>
      </c>
      <c r="C18" s="19" t="s">
        <v>35</v>
      </c>
      <c r="D18" s="19" t="s">
        <v>45</v>
      </c>
      <c r="E18" s="35" t="s">
        <v>70</v>
      </c>
      <c r="F18" s="36">
        <v>3.2</v>
      </c>
      <c r="G18" s="13">
        <v>2005</v>
      </c>
      <c r="I18" s="39">
        <f t="shared" si="1"/>
        <v>3.2</v>
      </c>
      <c r="J18" s="39">
        <f t="shared" si="1"/>
        <v>3.2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392</v>
      </c>
      <c r="C19" s="19" t="s">
        <v>35</v>
      </c>
      <c r="D19" s="19" t="s">
        <v>80</v>
      </c>
      <c r="E19" s="35" t="s">
        <v>70</v>
      </c>
      <c r="F19" s="36">
        <v>2.05</v>
      </c>
      <c r="G19" s="13">
        <v>2005</v>
      </c>
      <c r="I19" s="39">
        <f t="shared" si="1"/>
        <v>2.05</v>
      </c>
      <c r="J19" s="39">
        <f t="shared" si="1"/>
        <v>2.05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302</v>
      </c>
      <c r="C20" s="19" t="s">
        <v>33</v>
      </c>
      <c r="D20" s="19" t="s">
        <v>66</v>
      </c>
      <c r="E20" s="35" t="s">
        <v>70</v>
      </c>
      <c r="F20" s="36">
        <v>0.9</v>
      </c>
      <c r="G20" s="13">
        <v>2005</v>
      </c>
      <c r="I20" s="39">
        <f t="shared" si="1"/>
        <v>0.9</v>
      </c>
      <c r="J20" s="39">
        <f t="shared" si="1"/>
        <v>0.9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524</v>
      </c>
      <c r="C21" s="19" t="s">
        <v>33</v>
      </c>
      <c r="D21" s="19" t="s">
        <v>46</v>
      </c>
      <c r="E21" s="35" t="s">
        <v>70</v>
      </c>
      <c r="F21" s="36">
        <v>6</v>
      </c>
      <c r="G21" s="13">
        <v>2004</v>
      </c>
      <c r="I21" s="39">
        <f t="shared" si="1"/>
        <v>6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303</v>
      </c>
      <c r="C22" s="19" t="s">
        <v>42</v>
      </c>
      <c r="D22" s="19" t="s">
        <v>37</v>
      </c>
      <c r="E22" s="35" t="s">
        <v>32</v>
      </c>
      <c r="F22" s="36">
        <v>6</v>
      </c>
      <c r="G22" s="14">
        <v>2004</v>
      </c>
      <c r="I22" s="39">
        <f t="shared" si="1"/>
        <v>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304</v>
      </c>
      <c r="C23" s="19" t="s">
        <v>47</v>
      </c>
      <c r="D23" s="19" t="s">
        <v>38</v>
      </c>
      <c r="E23" s="35" t="s">
        <v>70</v>
      </c>
      <c r="F23" s="36">
        <v>4.1</v>
      </c>
      <c r="G23" s="13">
        <v>2004</v>
      </c>
      <c r="I23" s="39">
        <f t="shared" si="1"/>
        <v>4.1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305</v>
      </c>
      <c r="C24" s="19" t="s">
        <v>33</v>
      </c>
      <c r="D24" s="19" t="s">
        <v>49</v>
      </c>
      <c r="E24" s="35" t="s">
        <v>70</v>
      </c>
      <c r="F24" s="36">
        <v>3.3</v>
      </c>
      <c r="G24" s="13">
        <v>2004</v>
      </c>
      <c r="I24" s="39">
        <f t="shared" si="1"/>
        <v>3.3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306</v>
      </c>
      <c r="C25" s="19" t="s">
        <v>54</v>
      </c>
      <c r="D25" s="19" t="s">
        <v>39</v>
      </c>
      <c r="E25" s="35" t="s">
        <v>70</v>
      </c>
      <c r="F25" s="36">
        <v>3.1</v>
      </c>
      <c r="G25" s="13">
        <v>2004</v>
      </c>
      <c r="I25" s="39">
        <f aca="true" t="shared" si="2" ref="I25:M32">+IF($G25&gt;=I$3,$F25,0)</f>
        <v>3.1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527</v>
      </c>
      <c r="C26" s="19" t="s">
        <v>33</v>
      </c>
      <c r="D26" s="19" t="s">
        <v>37</v>
      </c>
      <c r="E26" s="35" t="s">
        <v>70</v>
      </c>
      <c r="F26" s="36">
        <v>3</v>
      </c>
      <c r="G26" s="13">
        <v>2004</v>
      </c>
      <c r="I26" s="39">
        <f t="shared" si="2"/>
        <v>3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307</v>
      </c>
      <c r="C27" s="19" t="s">
        <v>54</v>
      </c>
      <c r="D27" s="19" t="s">
        <v>40</v>
      </c>
      <c r="E27" s="35" t="s">
        <v>70</v>
      </c>
      <c r="F27" s="36">
        <v>2.7</v>
      </c>
      <c r="G27" s="13">
        <v>2004</v>
      </c>
      <c r="I27" s="39">
        <f t="shared" si="2"/>
        <v>2.7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292</v>
      </c>
      <c r="C28" s="19" t="s">
        <v>54</v>
      </c>
      <c r="D28" s="19" t="s">
        <v>41</v>
      </c>
      <c r="E28" s="35" t="s">
        <v>70</v>
      </c>
      <c r="F28" s="36">
        <v>2.5</v>
      </c>
      <c r="G28" s="13">
        <v>2004</v>
      </c>
      <c r="I28" s="39">
        <f t="shared" si="2"/>
        <v>2.5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291</v>
      </c>
      <c r="C29" s="19" t="s">
        <v>33</v>
      </c>
      <c r="D29" s="19" t="s">
        <v>49</v>
      </c>
      <c r="E29" s="35" t="s">
        <v>70</v>
      </c>
      <c r="F29" s="36">
        <v>0.75</v>
      </c>
      <c r="G29" s="13">
        <v>2004</v>
      </c>
      <c r="I29" s="39">
        <f t="shared" si="2"/>
        <v>0.75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697</v>
      </c>
      <c r="C30" s="19" t="s">
        <v>54</v>
      </c>
      <c r="D30" s="19" t="s">
        <v>43</v>
      </c>
      <c r="E30" s="19" t="s">
        <v>70</v>
      </c>
      <c r="F30" s="24">
        <v>0.6</v>
      </c>
      <c r="G30" s="25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698</v>
      </c>
      <c r="C31" s="19" t="s">
        <v>54</v>
      </c>
      <c r="D31" s="19" t="s">
        <v>45</v>
      </c>
      <c r="E31" s="19" t="s">
        <v>70</v>
      </c>
      <c r="F31" s="24">
        <v>0.6</v>
      </c>
      <c r="G31" s="25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807</v>
      </c>
      <c r="C32" s="19" t="s">
        <v>54</v>
      </c>
      <c r="D32" s="19" t="s">
        <v>40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75.04999999999998</v>
      </c>
      <c r="J34" s="40">
        <f>+SUM(J5:J32)</f>
        <v>41.800000000000004</v>
      </c>
      <c r="K34" s="40">
        <f>+SUM(K5:K32)</f>
        <v>35.650000000000006</v>
      </c>
      <c r="L34" s="40">
        <f>+SUM(L5:L32)</f>
        <v>31.400000000000002</v>
      </c>
      <c r="M34" s="40">
        <f>+SUM(M5:M32)</f>
        <v>15.900000000000002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130</v>
      </c>
      <c r="C40" s="19" t="s">
        <v>35</v>
      </c>
      <c r="D40" s="19" t="s">
        <v>80</v>
      </c>
      <c r="E40" s="35">
        <v>2003</v>
      </c>
      <c r="F40" s="36">
        <v>0.55</v>
      </c>
      <c r="G40" s="13">
        <v>2007</v>
      </c>
      <c r="I40" s="38">
        <f aca="true" t="shared" si="3" ref="I40:I49">+CEILING(IF($I$38=E40,F40,IF($I$38&lt;=G40,F40*0.3,0)),0.05)</f>
        <v>0.2</v>
      </c>
      <c r="J40" s="38">
        <f aca="true" t="shared" si="4" ref="J40:J49">+CEILING(IF($J$38&lt;=G40,F40*0.3,0),0.05)</f>
        <v>0.2</v>
      </c>
      <c r="K40" s="38">
        <f aca="true" t="shared" si="5" ref="K40:K49">+CEILING(IF($K$38&lt;=G40,F40*0.3,0),0.05)</f>
        <v>0.2</v>
      </c>
      <c r="L40" s="38">
        <f aca="true" t="shared" si="6" ref="L40:L49">+CEILING(IF($L$38&lt;=G40,F40*0.3,0),0.05)</f>
        <v>0.2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69</v>
      </c>
      <c r="C41" s="19" t="s">
        <v>33</v>
      </c>
      <c r="D41" s="19" t="s">
        <v>63</v>
      </c>
      <c r="E41" s="35">
        <v>2003</v>
      </c>
      <c r="F41" s="36">
        <v>3.3</v>
      </c>
      <c r="G41" s="13">
        <v>2006</v>
      </c>
      <c r="I41" s="39">
        <f t="shared" si="3"/>
        <v>1</v>
      </c>
      <c r="J41" s="39">
        <f t="shared" si="4"/>
        <v>1</v>
      </c>
      <c r="K41" s="39">
        <f t="shared" si="5"/>
        <v>1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308</v>
      </c>
      <c r="C42" s="19" t="s">
        <v>58</v>
      </c>
      <c r="D42" s="19" t="s">
        <v>73</v>
      </c>
      <c r="E42" s="35">
        <v>2004</v>
      </c>
      <c r="F42" s="36">
        <v>2.65</v>
      </c>
      <c r="G42" s="13">
        <v>2004</v>
      </c>
      <c r="I42" s="39">
        <f t="shared" si="3"/>
        <v>2.6500000000000004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484</v>
      </c>
      <c r="C43" s="19" t="s">
        <v>58</v>
      </c>
      <c r="D43" s="19" t="s">
        <v>57</v>
      </c>
      <c r="E43" s="35">
        <v>2004</v>
      </c>
      <c r="F43" s="36">
        <v>0.6</v>
      </c>
      <c r="G43" s="13">
        <v>2004</v>
      </c>
      <c r="I43" s="39">
        <f t="shared" si="3"/>
        <v>0.6000000000000001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808</v>
      </c>
      <c r="C44" s="19" t="s">
        <v>54</v>
      </c>
      <c r="D44" s="19" t="s">
        <v>38</v>
      </c>
      <c r="E44" s="35">
        <v>2004</v>
      </c>
      <c r="F44" s="36">
        <v>0.6</v>
      </c>
      <c r="G44" s="13">
        <v>2004</v>
      </c>
      <c r="I44" s="39">
        <f t="shared" si="3"/>
        <v>0.6000000000000001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D45" s="19"/>
      <c r="E45" s="35"/>
      <c r="F45" s="36"/>
      <c r="G45" s="13"/>
      <c r="I45" s="39">
        <f>+CEILING(IF($I$38=E45,F45,IF($I$38&lt;=G45,F45*0.3,0)),0.05)</f>
        <v>0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37"/>
      <c r="D46" s="19"/>
      <c r="E46" s="35"/>
      <c r="F46" s="36"/>
      <c r="G46" s="13"/>
      <c r="I46" s="39">
        <f>+CEILING(IF($I$38=E46,F46,IF($I$38&lt;=G46,F46*0.3,0)),0.05)</f>
        <v>0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/>
      <c r="D47" s="19"/>
      <c r="E47" s="35"/>
      <c r="F47" s="36"/>
      <c r="G47" s="13"/>
      <c r="I47" s="39">
        <f>+CEILING(IF($I$38=E47,F47,IF($I$38&lt;=G47,F47*0.3,0)),0.05)</f>
        <v>0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/>
      <c r="D48" s="19"/>
      <c r="E48" s="35"/>
      <c r="F48" s="36"/>
      <c r="G48" s="13"/>
      <c r="I48" s="39">
        <f>+CEILING(IF($I$38=E48,F48,IF($I$38&lt;=G48,F48*0.3,0)),0.05)</f>
        <v>0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37"/>
      <c r="D49" s="19"/>
      <c r="E49" s="35"/>
      <c r="F49" s="36"/>
      <c r="G49" s="13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5.050000000000001</v>
      </c>
      <c r="J51" s="40">
        <f>+SUM(J40:J50)</f>
        <v>1.2</v>
      </c>
      <c r="K51" s="40">
        <f>+SUM(K40:K50)</f>
        <v>1.2</v>
      </c>
      <c r="L51" s="40">
        <f>+SUM(L40:L50)</f>
        <v>0.2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>
        <v>1</v>
      </c>
      <c r="B57" s="81"/>
      <c r="C57" s="81"/>
      <c r="D57" s="81"/>
      <c r="E57" s="81"/>
      <c r="I57" s="59"/>
      <c r="J57" s="59"/>
      <c r="K57" s="59"/>
      <c r="L57" s="59"/>
      <c r="M57" s="59"/>
    </row>
    <row r="58" spans="1:13" ht="12.75">
      <c r="A58" s="23">
        <v>2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80.09999999999998</v>
      </c>
      <c r="J62" s="34">
        <f>+J34+J51+J60</f>
        <v>43.00000000000001</v>
      </c>
      <c r="K62" s="34">
        <f>+K34+K51+K60</f>
        <v>36.85000000000001</v>
      </c>
      <c r="L62" s="34">
        <f>+L34+L51+L60</f>
        <v>31.6</v>
      </c>
      <c r="M62" s="34">
        <f>+M34+M51+M60</f>
        <v>15.900000000000002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 t="s">
        <v>598</v>
      </c>
      <c r="C68" s="19" t="s">
        <v>33</v>
      </c>
      <c r="D68" s="19" t="s">
        <v>49</v>
      </c>
      <c r="E68" s="35" t="s">
        <v>126</v>
      </c>
      <c r="F68" s="36">
        <v>3.15</v>
      </c>
      <c r="G68" s="13">
        <v>2008</v>
      </c>
      <c r="I68" s="38">
        <f aca="true" t="shared" si="8" ref="I68:I73">+CEILING(IF($I$66&lt;=G68,F68*0.3,0),0.05)</f>
        <v>0.9500000000000001</v>
      </c>
      <c r="J68" s="38">
        <f aca="true" t="shared" si="9" ref="J68:J73">+CEILING(IF($J$66&lt;=G68,F68*0.3,0),0.05)</f>
        <v>0.9500000000000001</v>
      </c>
      <c r="K68" s="38">
        <f aca="true" t="shared" si="10" ref="K68:K73">+CEILING(IF($K$66&lt;=G68,F68*0.3,0),0.05)</f>
        <v>0.9500000000000001</v>
      </c>
      <c r="L68" s="38">
        <f aca="true" t="shared" si="11" ref="L68:L73">+CEILING(IF($L$66&lt;=G68,F68*0.3,0),0.05)</f>
        <v>0.9500000000000001</v>
      </c>
      <c r="M68" s="38">
        <f aca="true" t="shared" si="12" ref="M68:M73">+CEILING(IF($M$66&lt;=G68,F68*0.3,0),0.05)</f>
        <v>0.9500000000000001</v>
      </c>
    </row>
    <row r="69" spans="1:13" ht="12.75">
      <c r="A69" s="23">
        <v>2</v>
      </c>
      <c r="B69" s="37" t="s">
        <v>792</v>
      </c>
      <c r="C69" s="19" t="s">
        <v>58</v>
      </c>
      <c r="D69" s="19" t="s">
        <v>62</v>
      </c>
      <c r="E69" s="35" t="s">
        <v>126</v>
      </c>
      <c r="F69" s="36">
        <v>1.65</v>
      </c>
      <c r="G69" s="13">
        <v>2007</v>
      </c>
      <c r="I69" s="39">
        <f t="shared" si="8"/>
        <v>0.5</v>
      </c>
      <c r="J69" s="39">
        <f t="shared" si="9"/>
        <v>0.5</v>
      </c>
      <c r="K69" s="39">
        <f t="shared" si="10"/>
        <v>0.5</v>
      </c>
      <c r="L69" s="39">
        <f t="shared" si="11"/>
        <v>0.5</v>
      </c>
      <c r="M69" s="39">
        <f t="shared" si="12"/>
        <v>0</v>
      </c>
    </row>
    <row r="70" spans="1:13" ht="12.75">
      <c r="A70" s="23">
        <v>3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B71" s="37"/>
      <c r="D71" s="19"/>
      <c r="E71" s="35"/>
      <c r="F71" s="39"/>
      <c r="G71" s="35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1.4500000000000002</v>
      </c>
      <c r="J75" s="27">
        <f>+SUM(J68:J74)</f>
        <v>1.4500000000000002</v>
      </c>
      <c r="K75" s="27">
        <f>+SUM(K68:K74)</f>
        <v>1.4500000000000002</v>
      </c>
      <c r="L75" s="27">
        <f>+SUM(L68:L74)</f>
        <v>1.4500000000000002</v>
      </c>
      <c r="M75" s="27">
        <f>+SUM(M68:M74)</f>
        <v>0.9500000000000001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63" t="s">
        <v>649</v>
      </c>
      <c r="C5" s="19" t="s">
        <v>47</v>
      </c>
      <c r="D5" s="19" t="s">
        <v>60</v>
      </c>
      <c r="E5" s="35" t="s">
        <v>70</v>
      </c>
      <c r="F5" s="36">
        <v>1</v>
      </c>
      <c r="G5" s="13">
        <v>2007</v>
      </c>
      <c r="I5" s="38">
        <f aca="true" t="shared" si="0" ref="I5:M14">+IF($G5&gt;=I$3,$F5,0)</f>
        <v>1</v>
      </c>
      <c r="J5" s="38">
        <f t="shared" si="0"/>
        <v>1</v>
      </c>
      <c r="K5" s="38">
        <f t="shared" si="0"/>
        <v>1</v>
      </c>
      <c r="L5" s="38">
        <f t="shared" si="0"/>
        <v>1</v>
      </c>
      <c r="M5" s="38">
        <f t="shared" si="0"/>
        <v>0</v>
      </c>
    </row>
    <row r="6" spans="1:13" ht="12.75">
      <c r="A6" s="23">
        <v>2</v>
      </c>
      <c r="B6" s="63" t="s">
        <v>628</v>
      </c>
      <c r="C6" s="19" t="s">
        <v>35</v>
      </c>
      <c r="D6" s="19" t="s">
        <v>38</v>
      </c>
      <c r="E6" s="35" t="s">
        <v>70</v>
      </c>
      <c r="F6" s="36">
        <v>0.9</v>
      </c>
      <c r="G6" s="13">
        <v>2007</v>
      </c>
      <c r="I6" s="39">
        <f t="shared" si="0"/>
        <v>0.9</v>
      </c>
      <c r="J6" s="39">
        <f t="shared" si="0"/>
        <v>0.9</v>
      </c>
      <c r="K6" s="39">
        <f t="shared" si="0"/>
        <v>0.9</v>
      </c>
      <c r="L6" s="39">
        <f t="shared" si="0"/>
        <v>0.9</v>
      </c>
      <c r="M6" s="39">
        <f t="shared" si="0"/>
        <v>0</v>
      </c>
    </row>
    <row r="7" spans="1:13" ht="12.75">
      <c r="A7" s="23">
        <v>3</v>
      </c>
      <c r="B7" s="63" t="s">
        <v>619</v>
      </c>
      <c r="C7" s="19" t="s">
        <v>33</v>
      </c>
      <c r="D7" s="19" t="s">
        <v>56</v>
      </c>
      <c r="E7" s="35" t="s">
        <v>70</v>
      </c>
      <c r="F7" s="36">
        <v>0.75</v>
      </c>
      <c r="G7" s="13">
        <v>2007</v>
      </c>
      <c r="I7" s="39">
        <f t="shared" si="0"/>
        <v>0.75</v>
      </c>
      <c r="J7" s="39">
        <f t="shared" si="0"/>
        <v>0.75</v>
      </c>
      <c r="K7" s="39">
        <f t="shared" si="0"/>
        <v>0.75</v>
      </c>
      <c r="L7" s="39">
        <f t="shared" si="0"/>
        <v>0.75</v>
      </c>
      <c r="M7" s="39">
        <f t="shared" si="0"/>
        <v>0</v>
      </c>
    </row>
    <row r="8" spans="1:13" ht="12.75">
      <c r="A8" s="23">
        <v>4</v>
      </c>
      <c r="B8" s="63" t="s">
        <v>623</v>
      </c>
      <c r="C8" s="19" t="s">
        <v>33</v>
      </c>
      <c r="D8" s="19" t="s">
        <v>50</v>
      </c>
      <c r="E8" s="35" t="s">
        <v>70</v>
      </c>
      <c r="F8" s="36">
        <v>0.6</v>
      </c>
      <c r="G8" s="13">
        <v>2007</v>
      </c>
      <c r="I8" s="39">
        <f t="shared" si="0"/>
        <v>0.6</v>
      </c>
      <c r="J8" s="39">
        <f t="shared" si="0"/>
        <v>0.6</v>
      </c>
      <c r="K8" s="39">
        <f t="shared" si="0"/>
        <v>0.6</v>
      </c>
      <c r="L8" s="39">
        <f t="shared" si="0"/>
        <v>0.6</v>
      </c>
      <c r="M8" s="39">
        <f t="shared" si="0"/>
        <v>0</v>
      </c>
    </row>
    <row r="9" spans="1:13" ht="12.75">
      <c r="A9" s="23">
        <v>5</v>
      </c>
      <c r="B9" s="37" t="s">
        <v>510</v>
      </c>
      <c r="C9" s="19" t="s">
        <v>30</v>
      </c>
      <c r="D9" s="19" t="s">
        <v>55</v>
      </c>
      <c r="E9" s="35" t="s">
        <v>70</v>
      </c>
      <c r="F9" s="36">
        <v>5.6</v>
      </c>
      <c r="G9" s="13">
        <v>2006</v>
      </c>
      <c r="I9" s="39">
        <f t="shared" si="0"/>
        <v>5.6</v>
      </c>
      <c r="J9" s="39">
        <f t="shared" si="0"/>
        <v>5.6</v>
      </c>
      <c r="K9" s="39">
        <f t="shared" si="0"/>
        <v>5.6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63" t="s">
        <v>661</v>
      </c>
      <c r="C10" s="19" t="s">
        <v>30</v>
      </c>
      <c r="D10" s="19" t="s">
        <v>60</v>
      </c>
      <c r="E10" s="35" t="s">
        <v>70</v>
      </c>
      <c r="F10" s="36">
        <v>1.35</v>
      </c>
      <c r="G10" s="13">
        <v>2006</v>
      </c>
      <c r="I10" s="39">
        <f t="shared" si="0"/>
        <v>1.35</v>
      </c>
      <c r="J10" s="39">
        <f t="shared" si="0"/>
        <v>1.35</v>
      </c>
      <c r="K10" s="39">
        <f t="shared" si="0"/>
        <v>1.35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237</v>
      </c>
      <c r="C11" s="19" t="s">
        <v>33</v>
      </c>
      <c r="D11" s="19" t="s">
        <v>55</v>
      </c>
      <c r="E11" s="35" t="s">
        <v>70</v>
      </c>
      <c r="F11" s="36">
        <v>0.9</v>
      </c>
      <c r="G11" s="13">
        <v>2006</v>
      </c>
      <c r="I11" s="39">
        <f t="shared" si="0"/>
        <v>0.9</v>
      </c>
      <c r="J11" s="39">
        <f t="shared" si="0"/>
        <v>0.9</v>
      </c>
      <c r="K11" s="39">
        <f t="shared" si="0"/>
        <v>0.9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63" t="s">
        <v>626</v>
      </c>
      <c r="C12" s="19" t="s">
        <v>33</v>
      </c>
      <c r="D12" s="19" t="s">
        <v>63</v>
      </c>
      <c r="E12" s="35" t="s">
        <v>70</v>
      </c>
      <c r="F12" s="36">
        <v>0.6</v>
      </c>
      <c r="G12" s="13">
        <v>2006</v>
      </c>
      <c r="I12" s="39">
        <f t="shared" si="0"/>
        <v>0.6</v>
      </c>
      <c r="J12" s="39">
        <f t="shared" si="0"/>
        <v>0.6</v>
      </c>
      <c r="K12" s="39">
        <f t="shared" si="0"/>
        <v>0.6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239</v>
      </c>
      <c r="C13" s="19" t="s">
        <v>35</v>
      </c>
      <c r="D13" s="19" t="s">
        <v>80</v>
      </c>
      <c r="E13" s="35" t="s">
        <v>70</v>
      </c>
      <c r="F13" s="36">
        <v>0.5</v>
      </c>
      <c r="G13" s="13">
        <v>2006</v>
      </c>
      <c r="I13" s="39">
        <f t="shared" si="0"/>
        <v>0.5</v>
      </c>
      <c r="J13" s="39">
        <f t="shared" si="0"/>
        <v>0.5</v>
      </c>
      <c r="K13" s="39">
        <f t="shared" si="0"/>
        <v>0.5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506</v>
      </c>
      <c r="C14" s="19" t="s">
        <v>33</v>
      </c>
      <c r="D14" s="19" t="s">
        <v>38</v>
      </c>
      <c r="E14" s="35" t="s">
        <v>70</v>
      </c>
      <c r="F14" s="36">
        <v>0.5</v>
      </c>
      <c r="G14" s="13">
        <v>2005</v>
      </c>
      <c r="I14" s="39">
        <f t="shared" si="0"/>
        <v>0.5</v>
      </c>
      <c r="J14" s="39">
        <f t="shared" si="0"/>
        <v>0.5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127</v>
      </c>
      <c r="C15" s="19" t="s">
        <v>33</v>
      </c>
      <c r="D15" s="19" t="s">
        <v>66</v>
      </c>
      <c r="E15" s="35" t="s">
        <v>70</v>
      </c>
      <c r="F15" s="36">
        <v>0.5</v>
      </c>
      <c r="G15" s="13">
        <v>2005</v>
      </c>
      <c r="I15" s="39">
        <f aca="true" t="shared" si="1" ref="I15:M24">+IF($G15&gt;=I$3,$F15,0)</f>
        <v>0.5</v>
      </c>
      <c r="J15" s="39">
        <f t="shared" si="1"/>
        <v>0.5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507</v>
      </c>
      <c r="C16" s="19" t="s">
        <v>34</v>
      </c>
      <c r="D16" s="19" t="s">
        <v>41</v>
      </c>
      <c r="E16" s="35" t="s">
        <v>32</v>
      </c>
      <c r="F16" s="36">
        <v>6</v>
      </c>
      <c r="G16" s="14">
        <v>2004</v>
      </c>
      <c r="I16" s="39">
        <f t="shared" si="1"/>
        <v>6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508</v>
      </c>
      <c r="C17" s="19" t="s">
        <v>54</v>
      </c>
      <c r="D17" s="19" t="s">
        <v>37</v>
      </c>
      <c r="E17" s="35" t="s">
        <v>32</v>
      </c>
      <c r="F17" s="36">
        <v>6</v>
      </c>
      <c r="G17" s="13">
        <v>2004</v>
      </c>
      <c r="I17" s="39">
        <f t="shared" si="1"/>
        <v>6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63" t="s">
        <v>666</v>
      </c>
      <c r="C18" s="19" t="s">
        <v>54</v>
      </c>
      <c r="D18" s="19" t="s">
        <v>56</v>
      </c>
      <c r="E18" s="35" t="s">
        <v>70</v>
      </c>
      <c r="F18" s="36">
        <v>3.5</v>
      </c>
      <c r="G18" s="13">
        <v>2004</v>
      </c>
      <c r="I18" s="39">
        <f t="shared" si="1"/>
        <v>3.5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63" t="s">
        <v>627</v>
      </c>
      <c r="C19" s="19" t="s">
        <v>58</v>
      </c>
      <c r="D19" s="19" t="s">
        <v>80</v>
      </c>
      <c r="E19" s="35" t="s">
        <v>70</v>
      </c>
      <c r="F19" s="36">
        <v>2.85</v>
      </c>
      <c r="G19" s="13">
        <v>2004</v>
      </c>
      <c r="I19" s="39">
        <f t="shared" si="1"/>
        <v>2.85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63" t="s">
        <v>625</v>
      </c>
      <c r="C20" s="19" t="s">
        <v>35</v>
      </c>
      <c r="D20" s="19" t="s">
        <v>73</v>
      </c>
      <c r="E20" s="35" t="s">
        <v>70</v>
      </c>
      <c r="F20" s="36">
        <v>2.65</v>
      </c>
      <c r="G20" s="13">
        <v>2004</v>
      </c>
      <c r="I20" s="39">
        <f t="shared" si="1"/>
        <v>2.65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63" t="s">
        <v>650</v>
      </c>
      <c r="C21" s="19" t="s">
        <v>54</v>
      </c>
      <c r="D21" s="19" t="s">
        <v>51</v>
      </c>
      <c r="E21" s="35" t="s">
        <v>70</v>
      </c>
      <c r="F21" s="36">
        <v>2.35</v>
      </c>
      <c r="G21" s="13">
        <v>2004</v>
      </c>
      <c r="I21" s="39">
        <f t="shared" si="1"/>
        <v>2.35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63" t="s">
        <v>622</v>
      </c>
      <c r="C22" s="19" t="s">
        <v>35</v>
      </c>
      <c r="D22" s="19" t="s">
        <v>44</v>
      </c>
      <c r="E22" s="35" t="s">
        <v>70</v>
      </c>
      <c r="F22" s="36">
        <v>2.15</v>
      </c>
      <c r="G22" s="13">
        <v>2004</v>
      </c>
      <c r="I22" s="39">
        <f t="shared" si="1"/>
        <v>2.15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63" t="s">
        <v>624</v>
      </c>
      <c r="C23" s="19" t="s">
        <v>42</v>
      </c>
      <c r="D23" s="19" t="s">
        <v>51</v>
      </c>
      <c r="E23" s="35" t="s">
        <v>70</v>
      </c>
      <c r="F23" s="36">
        <v>1.8</v>
      </c>
      <c r="G23" s="13">
        <v>2004</v>
      </c>
      <c r="I23" s="39">
        <f t="shared" si="1"/>
        <v>1.8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63" t="s">
        <v>621</v>
      </c>
      <c r="C24" s="19" t="s">
        <v>35</v>
      </c>
      <c r="D24" s="19" t="s">
        <v>43</v>
      </c>
      <c r="E24" s="35" t="s">
        <v>70</v>
      </c>
      <c r="F24" s="36">
        <v>1.5</v>
      </c>
      <c r="G24" s="13">
        <v>2004</v>
      </c>
      <c r="I24" s="39">
        <f t="shared" si="1"/>
        <v>1.5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660</v>
      </c>
      <c r="C25" s="19" t="s">
        <v>42</v>
      </c>
      <c r="D25" s="19" t="s">
        <v>41</v>
      </c>
      <c r="E25" s="35" t="s">
        <v>70</v>
      </c>
      <c r="F25" s="36">
        <v>1.3</v>
      </c>
      <c r="G25" s="13">
        <v>2004</v>
      </c>
      <c r="I25" s="39">
        <f aca="true" t="shared" si="2" ref="I25:M32">+IF($G25&gt;=I$3,$F25,0)</f>
        <v>1.3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2" t="s">
        <v>509</v>
      </c>
      <c r="C26" s="19" t="s">
        <v>35</v>
      </c>
      <c r="D26" s="19" t="s">
        <v>64</v>
      </c>
      <c r="E26" s="35" t="s">
        <v>70</v>
      </c>
      <c r="F26" s="36">
        <v>0.8</v>
      </c>
      <c r="G26" s="13">
        <v>2004</v>
      </c>
      <c r="I26" s="39">
        <f t="shared" si="2"/>
        <v>0.8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620</v>
      </c>
      <c r="C27" s="19" t="s">
        <v>33</v>
      </c>
      <c r="D27" s="19" t="s">
        <v>48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631</v>
      </c>
      <c r="C28" s="19" t="s">
        <v>33</v>
      </c>
      <c r="D28" s="19" t="s">
        <v>80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716</v>
      </c>
      <c r="C29" s="19" t="s">
        <v>33</v>
      </c>
      <c r="D29" s="19" t="s">
        <v>31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662</v>
      </c>
      <c r="C30" s="19" t="s">
        <v>35</v>
      </c>
      <c r="D30" s="19" t="s">
        <v>51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63" t="s">
        <v>709</v>
      </c>
      <c r="C31" s="19" t="s">
        <v>42</v>
      </c>
      <c r="D31" s="19" t="s">
        <v>49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770</v>
      </c>
      <c r="C32" s="19" t="s">
        <v>47</v>
      </c>
      <c r="D32" s="19" t="s">
        <v>73</v>
      </c>
      <c r="E32" s="19" t="s">
        <v>70</v>
      </c>
      <c r="F32" s="24">
        <v>0.6</v>
      </c>
      <c r="G32" s="25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47.7</v>
      </c>
      <c r="J34" s="40">
        <f>+SUM(J5:J32)</f>
        <v>13.2</v>
      </c>
      <c r="K34" s="40">
        <f>+SUM(K5:K32)</f>
        <v>12.2</v>
      </c>
      <c r="L34" s="40">
        <f>+SUM(L5:L32)</f>
        <v>3.25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/>
      <c r="D40" s="19"/>
      <c r="E40" s="35"/>
      <c r="F40" s="36"/>
      <c r="G40" s="13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D41" s="19"/>
      <c r="E41" s="19"/>
      <c r="G41" s="19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D42" s="19"/>
      <c r="E42" s="19"/>
      <c r="G42" s="19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76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79</v>
      </c>
      <c r="C50" s="21"/>
      <c r="D50" s="21"/>
      <c r="E50" s="21"/>
      <c r="F50" s="21" t="s">
        <v>78</v>
      </c>
      <c r="G50" s="21" t="s">
        <v>77</v>
      </c>
      <c r="I50" s="22">
        <f>+I$3</f>
        <v>2004</v>
      </c>
      <c r="J50" s="22">
        <f>+J$3</f>
        <v>2005</v>
      </c>
      <c r="K50" s="22">
        <f>+K$3</f>
        <v>2006</v>
      </c>
      <c r="L50" s="22">
        <f>+L$3</f>
        <v>2007</v>
      </c>
      <c r="M50" s="22">
        <f>+M$3</f>
        <v>2008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81"/>
      <c r="C52" s="81"/>
      <c r="D52" s="81"/>
      <c r="E52" s="81"/>
      <c r="I52" s="59"/>
      <c r="J52" s="59"/>
      <c r="K52" s="59"/>
      <c r="L52" s="59"/>
      <c r="M52" s="59"/>
    </row>
    <row r="53" spans="1:13" ht="12.75">
      <c r="A53" s="23">
        <v>2</v>
      </c>
      <c r="B53" s="81"/>
      <c r="C53" s="81"/>
      <c r="D53" s="81"/>
      <c r="E53" s="8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97</v>
      </c>
      <c r="C57" s="32"/>
      <c r="D57" s="33"/>
      <c r="E57" s="33"/>
      <c r="F57" s="33"/>
      <c r="G57" s="30"/>
      <c r="H57" s="33"/>
      <c r="I57" s="34">
        <f>+I34+I46+I55</f>
        <v>47.7</v>
      </c>
      <c r="J57" s="34">
        <f>+J34+J46+J55</f>
        <v>13.2</v>
      </c>
      <c r="K57" s="34">
        <f>+K34+K46+K55</f>
        <v>12.2</v>
      </c>
      <c r="L57" s="34">
        <f>+L34+L46+L55</f>
        <v>3.25</v>
      </c>
      <c r="M57" s="34">
        <f>+M34+M46+M55</f>
        <v>0</v>
      </c>
    </row>
    <row r="59" spans="1:13" ht="15.75">
      <c r="A59" s="15" t="s">
        <v>96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2004</v>
      </c>
      <c r="J61" s="22">
        <f>+J$3</f>
        <v>2005</v>
      </c>
      <c r="K61" s="22">
        <f>+K$3</f>
        <v>2006</v>
      </c>
      <c r="L61" s="22">
        <f>+L$3</f>
        <v>2007</v>
      </c>
      <c r="M61" s="22">
        <f>+M$3</f>
        <v>2008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656</v>
      </c>
      <c r="C63" s="19" t="s">
        <v>58</v>
      </c>
      <c r="D63" s="19" t="s">
        <v>57</v>
      </c>
      <c r="E63" s="35" t="s">
        <v>126</v>
      </c>
      <c r="F63" s="39">
        <v>2.45</v>
      </c>
      <c r="G63" s="35">
        <v>2006</v>
      </c>
      <c r="I63" s="38">
        <f aca="true" t="shared" si="3" ref="I63:I68">+CEILING(IF($I$61&lt;=G63,F63*0.3,0),0.05)</f>
        <v>0.75</v>
      </c>
      <c r="J63" s="38">
        <f aca="true" t="shared" si="4" ref="J63:J68">+CEILING(IF($J$61&lt;=G63,F63*0.3,0),0.05)</f>
        <v>0.75</v>
      </c>
      <c r="K63" s="38">
        <f aca="true" t="shared" si="5" ref="K63:K68">+CEILING(IF($K$61&lt;=G63,F63*0.3,0),0.05)</f>
        <v>0.75</v>
      </c>
      <c r="L63" s="38">
        <f aca="true" t="shared" si="6" ref="L63:L68">+CEILING(IF($L$61&lt;=G63,F63*0.3,0),0.05)</f>
        <v>0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63" t="s">
        <v>640</v>
      </c>
      <c r="C64" s="19" t="s">
        <v>54</v>
      </c>
      <c r="D64" s="19" t="s">
        <v>81</v>
      </c>
      <c r="E64" s="35" t="s">
        <v>126</v>
      </c>
      <c r="F64" s="36">
        <v>0.6</v>
      </c>
      <c r="G64" s="13">
        <v>2004</v>
      </c>
      <c r="I64" s="39">
        <f t="shared" si="3"/>
        <v>0.2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B65" s="63" t="s">
        <v>659</v>
      </c>
      <c r="C65" s="19" t="s">
        <v>33</v>
      </c>
      <c r="D65" s="19" t="s">
        <v>36</v>
      </c>
      <c r="E65" s="35" t="s">
        <v>126</v>
      </c>
      <c r="F65" s="36">
        <v>0.6</v>
      </c>
      <c r="G65" s="13">
        <v>2004</v>
      </c>
      <c r="I65" s="39">
        <f t="shared" si="3"/>
        <v>0.2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1.15</v>
      </c>
      <c r="J70" s="27">
        <f>+SUM(J63:J69)</f>
        <v>0.75</v>
      </c>
      <c r="K70" s="27">
        <f>+SUM(K63:K69)</f>
        <v>0.75</v>
      </c>
      <c r="L70" s="27">
        <f>+SUM(L63:L69)</f>
        <v>0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565</v>
      </c>
      <c r="C5" s="19" t="s">
        <v>54</v>
      </c>
      <c r="D5" s="19" t="s">
        <v>66</v>
      </c>
      <c r="E5" s="35" t="s">
        <v>70</v>
      </c>
      <c r="F5" s="36">
        <v>4.25</v>
      </c>
      <c r="G5" s="13">
        <v>2008</v>
      </c>
      <c r="I5" s="38">
        <f aca="true" t="shared" si="0" ref="I5:M14">+IF($G5&gt;=I$3,$F5,0)</f>
        <v>4.25</v>
      </c>
      <c r="J5" s="38">
        <f t="shared" si="0"/>
        <v>4.25</v>
      </c>
      <c r="K5" s="38">
        <f t="shared" si="0"/>
        <v>4.25</v>
      </c>
      <c r="L5" s="38">
        <f t="shared" si="0"/>
        <v>4.25</v>
      </c>
      <c r="M5" s="38">
        <f t="shared" si="0"/>
        <v>4.25</v>
      </c>
    </row>
    <row r="6" spans="1:13" ht="12.75">
      <c r="A6" s="23">
        <v>2</v>
      </c>
      <c r="B6" s="37" t="s">
        <v>554</v>
      </c>
      <c r="C6" s="19" t="s">
        <v>42</v>
      </c>
      <c r="D6" s="19" t="s">
        <v>53</v>
      </c>
      <c r="E6" s="35" t="s">
        <v>70</v>
      </c>
      <c r="F6" s="36">
        <v>4</v>
      </c>
      <c r="G6" s="13">
        <v>2008</v>
      </c>
      <c r="I6" s="39">
        <f t="shared" si="0"/>
        <v>4</v>
      </c>
      <c r="J6" s="39">
        <f t="shared" si="0"/>
        <v>4</v>
      </c>
      <c r="K6" s="39">
        <f t="shared" si="0"/>
        <v>4</v>
      </c>
      <c r="L6" s="39">
        <f t="shared" si="0"/>
        <v>4</v>
      </c>
      <c r="M6" s="39">
        <f t="shared" si="0"/>
        <v>4</v>
      </c>
    </row>
    <row r="7" spans="1:13" ht="12.75">
      <c r="A7" s="23">
        <v>3</v>
      </c>
      <c r="B7" s="63" t="s">
        <v>603</v>
      </c>
      <c r="C7" s="19" t="s">
        <v>34</v>
      </c>
      <c r="D7" s="19" t="s">
        <v>38</v>
      </c>
      <c r="E7" s="35" t="s">
        <v>70</v>
      </c>
      <c r="F7" s="36">
        <v>1.6</v>
      </c>
      <c r="G7" s="13">
        <v>2008</v>
      </c>
      <c r="I7" s="39">
        <f t="shared" si="0"/>
        <v>1.6</v>
      </c>
      <c r="J7" s="39">
        <f t="shared" si="0"/>
        <v>1.6</v>
      </c>
      <c r="K7" s="39">
        <f t="shared" si="0"/>
        <v>1.6</v>
      </c>
      <c r="L7" s="39">
        <f t="shared" si="0"/>
        <v>1.6</v>
      </c>
      <c r="M7" s="39">
        <f t="shared" si="0"/>
        <v>1.6</v>
      </c>
    </row>
    <row r="8" spans="1:13" ht="12.75">
      <c r="A8" s="23">
        <v>4</v>
      </c>
      <c r="B8" s="37" t="s">
        <v>675</v>
      </c>
      <c r="C8" s="19" t="s">
        <v>33</v>
      </c>
      <c r="D8" s="19" t="s">
        <v>36</v>
      </c>
      <c r="E8" s="35" t="s">
        <v>70</v>
      </c>
      <c r="F8" s="36">
        <v>0.6</v>
      </c>
      <c r="G8" s="13">
        <v>2008</v>
      </c>
      <c r="I8" s="39">
        <f t="shared" si="0"/>
        <v>0.6</v>
      </c>
      <c r="J8" s="39">
        <f t="shared" si="0"/>
        <v>0.6</v>
      </c>
      <c r="K8" s="39">
        <f t="shared" si="0"/>
        <v>0.6</v>
      </c>
      <c r="L8" s="39">
        <f t="shared" si="0"/>
        <v>0.6</v>
      </c>
      <c r="M8" s="39">
        <f t="shared" si="0"/>
        <v>0.6</v>
      </c>
    </row>
    <row r="9" spans="1:13" ht="12.75">
      <c r="A9" s="23">
        <v>5</v>
      </c>
      <c r="B9" s="37" t="s">
        <v>244</v>
      </c>
      <c r="C9" s="19" t="s">
        <v>33</v>
      </c>
      <c r="D9" s="19" t="s">
        <v>41</v>
      </c>
      <c r="E9" s="35" t="s">
        <v>70</v>
      </c>
      <c r="F9" s="36">
        <v>6.6</v>
      </c>
      <c r="G9" s="13">
        <v>2007</v>
      </c>
      <c r="I9" s="39">
        <f t="shared" si="0"/>
        <v>6.6</v>
      </c>
      <c r="J9" s="39">
        <f t="shared" si="0"/>
        <v>6.6</v>
      </c>
      <c r="K9" s="39">
        <f t="shared" si="0"/>
        <v>6.6</v>
      </c>
      <c r="L9" s="39">
        <f t="shared" si="0"/>
        <v>6.6</v>
      </c>
      <c r="M9" s="39">
        <f t="shared" si="0"/>
        <v>0</v>
      </c>
    </row>
    <row r="10" spans="1:13" ht="12.75">
      <c r="A10" s="23">
        <v>6</v>
      </c>
      <c r="B10" s="37" t="s">
        <v>227</v>
      </c>
      <c r="C10" s="19" t="s">
        <v>35</v>
      </c>
      <c r="D10" s="19" t="s">
        <v>55</v>
      </c>
      <c r="E10" s="35" t="s">
        <v>70</v>
      </c>
      <c r="F10" s="36">
        <v>5.85</v>
      </c>
      <c r="G10" s="13">
        <v>2007</v>
      </c>
      <c r="I10" s="39">
        <f t="shared" si="0"/>
        <v>5.85</v>
      </c>
      <c r="J10" s="39">
        <f t="shared" si="0"/>
        <v>5.85</v>
      </c>
      <c r="K10" s="39">
        <f t="shared" si="0"/>
        <v>5.85</v>
      </c>
      <c r="L10" s="39">
        <f t="shared" si="0"/>
        <v>5.85</v>
      </c>
      <c r="M10" s="39">
        <f t="shared" si="0"/>
        <v>0</v>
      </c>
    </row>
    <row r="11" spans="1:13" ht="12.75">
      <c r="A11" s="23">
        <v>7</v>
      </c>
      <c r="B11" s="37" t="s">
        <v>228</v>
      </c>
      <c r="C11" s="19" t="s">
        <v>33</v>
      </c>
      <c r="D11" s="19" t="s">
        <v>55</v>
      </c>
      <c r="E11" s="35" t="s">
        <v>70</v>
      </c>
      <c r="F11" s="36">
        <v>5.35</v>
      </c>
      <c r="G11" s="13">
        <v>2007</v>
      </c>
      <c r="I11" s="39">
        <f t="shared" si="0"/>
        <v>5.35</v>
      </c>
      <c r="J11" s="39">
        <f t="shared" si="0"/>
        <v>5.35</v>
      </c>
      <c r="K11" s="39">
        <f t="shared" si="0"/>
        <v>5.35</v>
      </c>
      <c r="L11" s="39">
        <f t="shared" si="0"/>
        <v>5.35</v>
      </c>
      <c r="M11" s="39">
        <f t="shared" si="0"/>
        <v>0</v>
      </c>
    </row>
    <row r="12" spans="1:13" ht="12.75">
      <c r="A12" s="23">
        <v>8</v>
      </c>
      <c r="B12" s="37" t="s">
        <v>230</v>
      </c>
      <c r="C12" s="19" t="s">
        <v>33</v>
      </c>
      <c r="D12" s="19" t="s">
        <v>45</v>
      </c>
      <c r="E12" s="35" t="s">
        <v>70</v>
      </c>
      <c r="F12" s="36">
        <v>1.65</v>
      </c>
      <c r="G12" s="13">
        <v>2007</v>
      </c>
      <c r="I12" s="39">
        <f t="shared" si="0"/>
        <v>1.65</v>
      </c>
      <c r="J12" s="39">
        <f t="shared" si="0"/>
        <v>1.65</v>
      </c>
      <c r="K12" s="39">
        <f t="shared" si="0"/>
        <v>1.65</v>
      </c>
      <c r="L12" s="39">
        <f t="shared" si="0"/>
        <v>1.65</v>
      </c>
      <c r="M12" s="39">
        <f t="shared" si="0"/>
        <v>0</v>
      </c>
    </row>
    <row r="13" spans="1:13" ht="12.75">
      <c r="A13" s="23">
        <v>9</v>
      </c>
      <c r="B13" s="37" t="s">
        <v>231</v>
      </c>
      <c r="C13" s="19" t="s">
        <v>33</v>
      </c>
      <c r="D13" s="19" t="s">
        <v>37</v>
      </c>
      <c r="E13" s="35" t="s">
        <v>70</v>
      </c>
      <c r="F13" s="36">
        <v>1.5</v>
      </c>
      <c r="G13" s="13">
        <v>2007</v>
      </c>
      <c r="I13" s="39">
        <f t="shared" si="0"/>
        <v>1.5</v>
      </c>
      <c r="J13" s="39">
        <f t="shared" si="0"/>
        <v>1.5</v>
      </c>
      <c r="K13" s="39">
        <f t="shared" si="0"/>
        <v>1.5</v>
      </c>
      <c r="L13" s="39">
        <f t="shared" si="0"/>
        <v>1.5</v>
      </c>
      <c r="M13" s="39">
        <f t="shared" si="0"/>
        <v>0</v>
      </c>
    </row>
    <row r="14" spans="1:13" ht="12.75">
      <c r="A14" s="23">
        <v>10</v>
      </c>
      <c r="B14" s="37" t="s">
        <v>170</v>
      </c>
      <c r="C14" s="19" t="s">
        <v>54</v>
      </c>
      <c r="D14" s="19" t="s">
        <v>53</v>
      </c>
      <c r="E14" s="35" t="s">
        <v>70</v>
      </c>
      <c r="F14" s="39">
        <v>0.55</v>
      </c>
      <c r="G14" s="35">
        <v>2007</v>
      </c>
      <c r="I14" s="39">
        <f t="shared" si="0"/>
        <v>0.55</v>
      </c>
      <c r="J14" s="39">
        <f t="shared" si="0"/>
        <v>0.55</v>
      </c>
      <c r="K14" s="39">
        <f t="shared" si="0"/>
        <v>0.55</v>
      </c>
      <c r="L14" s="39">
        <f t="shared" si="0"/>
        <v>0.55</v>
      </c>
      <c r="M14" s="39">
        <f t="shared" si="0"/>
        <v>0</v>
      </c>
    </row>
    <row r="15" spans="1:13" ht="12.75">
      <c r="A15" s="23">
        <v>11</v>
      </c>
      <c r="B15" s="37" t="s">
        <v>233</v>
      </c>
      <c r="C15" s="19" t="s">
        <v>30</v>
      </c>
      <c r="D15" s="19" t="s">
        <v>62</v>
      </c>
      <c r="E15" s="35" t="s">
        <v>70</v>
      </c>
      <c r="F15" s="36">
        <v>4.3</v>
      </c>
      <c r="G15" s="13">
        <v>2006</v>
      </c>
      <c r="I15" s="39">
        <f aca="true" t="shared" si="1" ref="I15:M24">+IF($G15&gt;=I$3,$F15,0)</f>
        <v>4.3</v>
      </c>
      <c r="J15" s="39">
        <f t="shared" si="1"/>
        <v>4.3</v>
      </c>
      <c r="K15" s="39">
        <f t="shared" si="1"/>
        <v>4.3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332</v>
      </c>
      <c r="C16" s="19" t="s">
        <v>54</v>
      </c>
      <c r="D16" s="19" t="s">
        <v>81</v>
      </c>
      <c r="E16" s="35" t="s">
        <v>70</v>
      </c>
      <c r="F16" s="36">
        <v>1.4</v>
      </c>
      <c r="G16" s="13">
        <v>2006</v>
      </c>
      <c r="I16" s="39">
        <f t="shared" si="1"/>
        <v>1.4</v>
      </c>
      <c r="J16" s="39">
        <f t="shared" si="1"/>
        <v>1.4</v>
      </c>
      <c r="K16" s="39">
        <f t="shared" si="1"/>
        <v>1.4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236</v>
      </c>
      <c r="C17" s="19" t="s">
        <v>34</v>
      </c>
      <c r="D17" s="19" t="s">
        <v>45</v>
      </c>
      <c r="E17" s="35" t="s">
        <v>70</v>
      </c>
      <c r="F17" s="36">
        <v>1.3</v>
      </c>
      <c r="G17" s="13">
        <v>2006</v>
      </c>
      <c r="I17" s="39">
        <f t="shared" si="1"/>
        <v>1.3</v>
      </c>
      <c r="J17" s="39">
        <f t="shared" si="1"/>
        <v>1.3</v>
      </c>
      <c r="K17" s="39">
        <f t="shared" si="1"/>
        <v>1.3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425</v>
      </c>
      <c r="C18" s="19" t="s">
        <v>35</v>
      </c>
      <c r="D18" s="19" t="s">
        <v>68</v>
      </c>
      <c r="E18" s="35" t="s">
        <v>70</v>
      </c>
      <c r="F18" s="36">
        <v>1.2</v>
      </c>
      <c r="G18" s="13">
        <v>2006</v>
      </c>
      <c r="I18" s="39">
        <f t="shared" si="1"/>
        <v>1.2</v>
      </c>
      <c r="J18" s="39">
        <f t="shared" si="1"/>
        <v>1.2</v>
      </c>
      <c r="K18" s="39">
        <f t="shared" si="1"/>
        <v>1.2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240</v>
      </c>
      <c r="C19" s="19" t="s">
        <v>42</v>
      </c>
      <c r="D19" s="19" t="s">
        <v>73</v>
      </c>
      <c r="E19" s="35" t="s">
        <v>70</v>
      </c>
      <c r="F19" s="36">
        <v>0.5</v>
      </c>
      <c r="G19" s="13">
        <v>2006</v>
      </c>
      <c r="I19" s="39">
        <f t="shared" si="1"/>
        <v>0.5</v>
      </c>
      <c r="J19" s="39">
        <f t="shared" si="1"/>
        <v>0.5</v>
      </c>
      <c r="K19" s="39">
        <f t="shared" si="1"/>
        <v>0.5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63" t="s">
        <v>637</v>
      </c>
      <c r="C20" s="19" t="s">
        <v>54</v>
      </c>
      <c r="D20" s="19" t="s">
        <v>49</v>
      </c>
      <c r="E20" s="35" t="s">
        <v>70</v>
      </c>
      <c r="F20" s="36">
        <v>2.3</v>
      </c>
      <c r="G20" s="13">
        <v>2005</v>
      </c>
      <c r="I20" s="39">
        <f t="shared" si="1"/>
        <v>2.3</v>
      </c>
      <c r="J20" s="39">
        <f t="shared" si="1"/>
        <v>2.3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63" t="s">
        <v>602</v>
      </c>
      <c r="C21" s="19" t="s">
        <v>35</v>
      </c>
      <c r="D21" s="19" t="s">
        <v>41</v>
      </c>
      <c r="E21" s="35" t="s">
        <v>70</v>
      </c>
      <c r="F21" s="36">
        <v>1.05</v>
      </c>
      <c r="G21" s="13">
        <v>2005</v>
      </c>
      <c r="I21" s="39">
        <f t="shared" si="1"/>
        <v>1.05</v>
      </c>
      <c r="J21" s="39">
        <f t="shared" si="1"/>
        <v>1.05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70" t="s">
        <v>674</v>
      </c>
      <c r="C22" s="19" t="s">
        <v>54</v>
      </c>
      <c r="D22" s="19" t="s">
        <v>65</v>
      </c>
      <c r="E22" s="19" t="s">
        <v>70</v>
      </c>
      <c r="F22" s="24">
        <v>0.6</v>
      </c>
      <c r="G22" s="25">
        <v>2005</v>
      </c>
      <c r="I22" s="39">
        <f t="shared" si="1"/>
        <v>0.6</v>
      </c>
      <c r="J22" s="39">
        <f t="shared" si="1"/>
        <v>0.6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324</v>
      </c>
      <c r="C23" s="19" t="s">
        <v>33</v>
      </c>
      <c r="D23" s="19" t="s">
        <v>53</v>
      </c>
      <c r="E23" s="35" t="s">
        <v>32</v>
      </c>
      <c r="F23" s="36">
        <v>6</v>
      </c>
      <c r="G23" s="14">
        <v>2004</v>
      </c>
      <c r="I23" s="39">
        <f t="shared" si="1"/>
        <v>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555</v>
      </c>
      <c r="C24" s="19" t="s">
        <v>54</v>
      </c>
      <c r="D24" s="19" t="s">
        <v>38</v>
      </c>
      <c r="E24" s="35" t="s">
        <v>70</v>
      </c>
      <c r="F24" s="36">
        <v>3.1</v>
      </c>
      <c r="G24" s="13">
        <v>2004</v>
      </c>
      <c r="I24" s="39">
        <f t="shared" si="1"/>
        <v>3.1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635</v>
      </c>
      <c r="C25" s="19" t="s">
        <v>35</v>
      </c>
      <c r="D25" s="19" t="s">
        <v>38</v>
      </c>
      <c r="E25" s="35" t="s">
        <v>70</v>
      </c>
      <c r="F25" s="36">
        <v>2.5</v>
      </c>
      <c r="G25" s="13">
        <v>2004</v>
      </c>
      <c r="I25" s="39">
        <f aca="true" t="shared" si="2" ref="I25:M32">+IF($G25&gt;=I$3,$F25,0)</f>
        <v>2.5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528</v>
      </c>
      <c r="C26" s="19" t="s">
        <v>35</v>
      </c>
      <c r="D26" s="19" t="s">
        <v>52</v>
      </c>
      <c r="E26" s="35" t="s">
        <v>70</v>
      </c>
      <c r="F26" s="36">
        <v>2.2</v>
      </c>
      <c r="G26" s="13">
        <v>2004</v>
      </c>
      <c r="I26" s="39">
        <f t="shared" si="2"/>
        <v>2.2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242</v>
      </c>
      <c r="C27" s="19" t="s">
        <v>35</v>
      </c>
      <c r="D27" s="19" t="s">
        <v>65</v>
      </c>
      <c r="E27" s="35" t="s">
        <v>70</v>
      </c>
      <c r="F27" s="36">
        <v>1.95</v>
      </c>
      <c r="G27" s="13">
        <v>2004</v>
      </c>
      <c r="I27" s="39">
        <f t="shared" si="2"/>
        <v>1.95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779</v>
      </c>
      <c r="C28" s="19" t="s">
        <v>33</v>
      </c>
      <c r="D28" s="19" t="s">
        <v>43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755</v>
      </c>
      <c r="C29" s="19" t="s">
        <v>35</v>
      </c>
      <c r="D29" s="19" t="s">
        <v>57</v>
      </c>
      <c r="E29" s="35" t="s">
        <v>70</v>
      </c>
      <c r="F29" s="39">
        <v>0.6</v>
      </c>
      <c r="G29" s="35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730</v>
      </c>
      <c r="C30" s="19" t="s">
        <v>54</v>
      </c>
      <c r="D30" s="19" t="s">
        <v>49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69" t="s">
        <v>748</v>
      </c>
      <c r="C31" s="35" t="s">
        <v>42</v>
      </c>
      <c r="D31" s="35" t="s">
        <v>46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69" t="s">
        <v>780</v>
      </c>
      <c r="C32" s="19" t="s">
        <v>35</v>
      </c>
      <c r="D32" s="19" t="s">
        <v>66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4"/>
      <c r="I34" s="40">
        <f>+SUM(I5:I32)</f>
        <v>63.35000000000001</v>
      </c>
      <c r="J34" s="40">
        <f>+SUM(J5:J32)</f>
        <v>44.599999999999994</v>
      </c>
      <c r="K34" s="40">
        <f>+SUM(K5:K32)</f>
        <v>40.65</v>
      </c>
      <c r="L34" s="40">
        <f>+SUM(L5:L32)</f>
        <v>31.95</v>
      </c>
      <c r="M34" s="40">
        <f>+SUM(M5:M32)</f>
        <v>10.45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563</v>
      </c>
      <c r="C40" s="19" t="s">
        <v>33</v>
      </c>
      <c r="D40" s="19" t="s">
        <v>46</v>
      </c>
      <c r="E40" s="35">
        <v>2003</v>
      </c>
      <c r="F40" s="36">
        <v>3.35</v>
      </c>
      <c r="G40" s="13">
        <v>2007</v>
      </c>
      <c r="I40" s="38">
        <f aca="true" t="shared" si="3" ref="I40:I54">+CEILING(IF($I$38=E40,F40,IF($I$38&lt;=G40,F40*0.3,0)),0.05)</f>
        <v>1.05</v>
      </c>
      <c r="J40" s="38">
        <f aca="true" t="shared" si="4" ref="J40:J54">+CEILING(IF($J$38&lt;=G40,F40*0.3,0),0.05)</f>
        <v>1.05</v>
      </c>
      <c r="K40" s="38">
        <f aca="true" t="shared" si="5" ref="K40:K54">+CEILING(IF($K$38&lt;=G40,F40*0.3,0),0.05)</f>
        <v>1.05</v>
      </c>
      <c r="L40" s="38">
        <f aca="true" t="shared" si="6" ref="L40:L54">+CEILING(IF($L$38&lt;=G40,F40*0.3,0),0.05)</f>
        <v>1.05</v>
      </c>
      <c r="M40" s="38">
        <f aca="true" t="shared" si="7" ref="M40:M54">CEILING(IF($M$38&lt;=G40,F40*0.3,0),0.05)</f>
        <v>0</v>
      </c>
    </row>
    <row r="41" spans="1:13" ht="12.75">
      <c r="A41" s="23">
        <v>2</v>
      </c>
      <c r="B41" s="37" t="s">
        <v>767</v>
      </c>
      <c r="C41" s="19" t="s">
        <v>33</v>
      </c>
      <c r="D41" s="19" t="s">
        <v>44</v>
      </c>
      <c r="E41" s="35">
        <v>2003</v>
      </c>
      <c r="F41" s="36">
        <v>2</v>
      </c>
      <c r="G41" s="14">
        <v>2007</v>
      </c>
      <c r="I41" s="39">
        <f t="shared" si="3"/>
        <v>0.6000000000000001</v>
      </c>
      <c r="J41" s="39">
        <f t="shared" si="4"/>
        <v>0.6000000000000001</v>
      </c>
      <c r="K41" s="39">
        <f t="shared" si="5"/>
        <v>0.6000000000000001</v>
      </c>
      <c r="L41" s="39">
        <f t="shared" si="6"/>
        <v>0.6000000000000001</v>
      </c>
      <c r="M41" s="39">
        <f t="shared" si="7"/>
        <v>0</v>
      </c>
    </row>
    <row r="42" spans="1:13" ht="12.75">
      <c r="A42" s="23">
        <v>3</v>
      </c>
      <c r="B42" s="18" t="s">
        <v>768</v>
      </c>
      <c r="C42" s="19" t="s">
        <v>54</v>
      </c>
      <c r="D42" s="19" t="s">
        <v>63</v>
      </c>
      <c r="E42" s="19">
        <v>2003</v>
      </c>
      <c r="F42" s="24">
        <v>1</v>
      </c>
      <c r="G42" s="25">
        <v>2007</v>
      </c>
      <c r="I42" s="39">
        <f t="shared" si="3"/>
        <v>0.30000000000000004</v>
      </c>
      <c r="J42" s="39">
        <f t="shared" si="4"/>
        <v>0.30000000000000004</v>
      </c>
      <c r="K42" s="39">
        <f t="shared" si="5"/>
        <v>0.30000000000000004</v>
      </c>
      <c r="L42" s="39">
        <f t="shared" si="6"/>
        <v>0.30000000000000004</v>
      </c>
      <c r="M42" s="39">
        <f t="shared" si="7"/>
        <v>0</v>
      </c>
    </row>
    <row r="43" spans="1:13" ht="12.75">
      <c r="A43" s="23">
        <v>4</v>
      </c>
      <c r="B43" s="37" t="s">
        <v>232</v>
      </c>
      <c r="C43" s="19" t="s">
        <v>35</v>
      </c>
      <c r="D43" s="19" t="s">
        <v>60</v>
      </c>
      <c r="E43" s="35">
        <v>2004</v>
      </c>
      <c r="F43" s="36">
        <v>0.55</v>
      </c>
      <c r="G43" s="13">
        <v>2007</v>
      </c>
      <c r="I43" s="39">
        <f t="shared" si="3"/>
        <v>0.55</v>
      </c>
      <c r="J43" s="39">
        <f t="shared" si="4"/>
        <v>0.2</v>
      </c>
      <c r="K43" s="39">
        <f t="shared" si="5"/>
        <v>0.2</v>
      </c>
      <c r="L43" s="39">
        <f t="shared" si="6"/>
        <v>0.2</v>
      </c>
      <c r="M43" s="39">
        <f t="shared" si="7"/>
        <v>0</v>
      </c>
    </row>
    <row r="44" spans="1:13" ht="12.75">
      <c r="A44" s="23">
        <v>5</v>
      </c>
      <c r="B44" s="37" t="s">
        <v>333</v>
      </c>
      <c r="C44" s="19" t="s">
        <v>35</v>
      </c>
      <c r="D44" s="19" t="s">
        <v>80</v>
      </c>
      <c r="E44" s="35">
        <v>2004</v>
      </c>
      <c r="F44" s="39">
        <v>0.6</v>
      </c>
      <c r="G44" s="35">
        <v>2006</v>
      </c>
      <c r="I44" s="39">
        <f t="shared" si="3"/>
        <v>0.6000000000000001</v>
      </c>
      <c r="J44" s="39">
        <f t="shared" si="4"/>
        <v>0.2</v>
      </c>
      <c r="K44" s="39">
        <f t="shared" si="5"/>
        <v>0.2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646</v>
      </c>
      <c r="C45" s="19" t="s">
        <v>54</v>
      </c>
      <c r="D45" s="19" t="s">
        <v>46</v>
      </c>
      <c r="E45" s="35">
        <v>2003</v>
      </c>
      <c r="F45" s="36">
        <v>0.5</v>
      </c>
      <c r="G45" s="13">
        <v>2006</v>
      </c>
      <c r="I45" s="39">
        <f t="shared" si="3"/>
        <v>0.15000000000000002</v>
      </c>
      <c r="J45" s="39">
        <f t="shared" si="4"/>
        <v>0.15000000000000002</v>
      </c>
      <c r="K45" s="39">
        <f t="shared" si="5"/>
        <v>0.15000000000000002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769</v>
      </c>
      <c r="C46" s="19" t="s">
        <v>34</v>
      </c>
      <c r="D46" s="19" t="s">
        <v>56</v>
      </c>
      <c r="E46" s="35">
        <v>2003</v>
      </c>
      <c r="F46" s="36">
        <v>0.55</v>
      </c>
      <c r="G46" s="13">
        <v>2005</v>
      </c>
      <c r="I46" s="39">
        <f t="shared" si="3"/>
        <v>0.2</v>
      </c>
      <c r="J46" s="39">
        <f t="shared" si="4"/>
        <v>0.2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63" t="s">
        <v>665</v>
      </c>
      <c r="C47" s="65" t="s">
        <v>58</v>
      </c>
      <c r="D47" s="65" t="s">
        <v>38</v>
      </c>
      <c r="E47" s="66">
        <v>2004</v>
      </c>
      <c r="F47" s="67">
        <v>1.05</v>
      </c>
      <c r="G47" s="68">
        <v>2004</v>
      </c>
      <c r="I47" s="39">
        <f t="shared" si="3"/>
        <v>1.05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 t="s">
        <v>689</v>
      </c>
      <c r="C48" s="19" t="s">
        <v>58</v>
      </c>
      <c r="D48" s="19" t="s">
        <v>43</v>
      </c>
      <c r="E48" s="35">
        <v>2004</v>
      </c>
      <c r="F48" s="39">
        <v>0.6</v>
      </c>
      <c r="G48" s="35">
        <v>2004</v>
      </c>
      <c r="I48" s="39">
        <f t="shared" si="3"/>
        <v>0.6000000000000001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 t="s">
        <v>745</v>
      </c>
      <c r="C49" s="19" t="s">
        <v>58</v>
      </c>
      <c r="D49" s="19" t="s">
        <v>43</v>
      </c>
      <c r="E49" s="35">
        <v>2004</v>
      </c>
      <c r="F49" s="39">
        <v>0.6</v>
      </c>
      <c r="G49" s="35">
        <v>2004</v>
      </c>
      <c r="I49" s="39">
        <f t="shared" si="3"/>
        <v>0.6000000000000001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37" t="s">
        <v>729</v>
      </c>
      <c r="C50" s="19" t="s">
        <v>33</v>
      </c>
      <c r="D50" s="19" t="s">
        <v>66</v>
      </c>
      <c r="E50" s="35">
        <v>2004</v>
      </c>
      <c r="F50" s="36">
        <v>0.6</v>
      </c>
      <c r="G50" s="13">
        <v>2004</v>
      </c>
      <c r="I50" s="39">
        <f t="shared" si="3"/>
        <v>0.6000000000000001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37" t="s">
        <v>772</v>
      </c>
      <c r="C51" s="19" t="s">
        <v>54</v>
      </c>
      <c r="D51" s="19" t="s">
        <v>64</v>
      </c>
      <c r="E51" s="35">
        <v>2004</v>
      </c>
      <c r="F51" s="36">
        <v>0.6</v>
      </c>
      <c r="G51" s="13">
        <v>2004</v>
      </c>
      <c r="I51" s="39">
        <f t="shared" si="3"/>
        <v>0.6000000000000001</v>
      </c>
      <c r="J51" s="39">
        <f t="shared" si="4"/>
        <v>0</v>
      </c>
      <c r="K51" s="39">
        <f t="shared" si="5"/>
        <v>0</v>
      </c>
      <c r="L51" s="39">
        <f t="shared" si="6"/>
        <v>0</v>
      </c>
      <c r="M51" s="39">
        <f t="shared" si="7"/>
        <v>0</v>
      </c>
    </row>
    <row r="52" spans="1:13" ht="12.75">
      <c r="A52" s="23">
        <v>13</v>
      </c>
      <c r="B52" s="37" t="s">
        <v>811</v>
      </c>
      <c r="C52" s="19" t="s">
        <v>54</v>
      </c>
      <c r="D52" s="19" t="s">
        <v>53</v>
      </c>
      <c r="E52" s="35">
        <v>2004</v>
      </c>
      <c r="F52" s="36">
        <v>0.6</v>
      </c>
      <c r="G52" s="13">
        <v>2004</v>
      </c>
      <c r="I52" s="39">
        <f t="shared" si="3"/>
        <v>0.6000000000000001</v>
      </c>
      <c r="J52" s="39">
        <f t="shared" si="4"/>
        <v>0</v>
      </c>
      <c r="K52" s="39">
        <f t="shared" si="5"/>
        <v>0</v>
      </c>
      <c r="L52" s="39">
        <f t="shared" si="6"/>
        <v>0</v>
      </c>
      <c r="M52" s="39">
        <f t="shared" si="7"/>
        <v>0</v>
      </c>
    </row>
    <row r="53" spans="1:13" ht="12.75">
      <c r="A53" s="23">
        <v>14</v>
      </c>
      <c r="B53" s="63" t="s">
        <v>752</v>
      </c>
      <c r="C53" s="19" t="s">
        <v>58</v>
      </c>
      <c r="D53" s="19" t="s">
        <v>53</v>
      </c>
      <c r="E53" s="35">
        <v>2004</v>
      </c>
      <c r="F53" s="36">
        <v>0.6</v>
      </c>
      <c r="G53" s="13">
        <v>2004</v>
      </c>
      <c r="I53" s="39">
        <f t="shared" si="3"/>
        <v>0.6000000000000001</v>
      </c>
      <c r="J53" s="39">
        <f t="shared" si="4"/>
        <v>0</v>
      </c>
      <c r="K53" s="39">
        <f t="shared" si="5"/>
        <v>0</v>
      </c>
      <c r="L53" s="39">
        <f t="shared" si="6"/>
        <v>0</v>
      </c>
      <c r="M53" s="39">
        <f t="shared" si="7"/>
        <v>0</v>
      </c>
    </row>
    <row r="54" spans="1:13" ht="12.75">
      <c r="A54" s="23">
        <v>15</v>
      </c>
      <c r="B54" s="37" t="s">
        <v>772</v>
      </c>
      <c r="C54" s="19" t="s">
        <v>54</v>
      </c>
      <c r="D54" s="19" t="s">
        <v>64</v>
      </c>
      <c r="E54" s="35">
        <v>2004</v>
      </c>
      <c r="F54" s="36">
        <v>0.6</v>
      </c>
      <c r="G54" s="13">
        <v>2004</v>
      </c>
      <c r="I54" s="39">
        <f t="shared" si="3"/>
        <v>0.6000000000000001</v>
      </c>
      <c r="J54" s="39">
        <f t="shared" si="4"/>
        <v>0</v>
      </c>
      <c r="K54" s="39">
        <f t="shared" si="5"/>
        <v>0</v>
      </c>
      <c r="L54" s="39">
        <f t="shared" si="6"/>
        <v>0</v>
      </c>
      <c r="M54" s="39">
        <f t="shared" si="7"/>
        <v>0</v>
      </c>
    </row>
    <row r="55" spans="1:13" ht="12.75">
      <c r="A55" s="23">
        <v>16</v>
      </c>
      <c r="B55" s="37" t="s">
        <v>791</v>
      </c>
      <c r="C55" s="19" t="s">
        <v>47</v>
      </c>
      <c r="D55" s="19" t="s">
        <v>50</v>
      </c>
      <c r="E55" s="35">
        <v>2004</v>
      </c>
      <c r="F55" s="36">
        <v>0.6</v>
      </c>
      <c r="G55" s="13">
        <v>2004</v>
      </c>
      <c r="I55" s="39">
        <f>+CEILING(IF($I$38=E55,F55,IF($I$38&lt;=G55,F55*0.3,0)),0.05)</f>
        <v>0.6000000000000001</v>
      </c>
      <c r="J55" s="39">
        <f>+CEILING(IF($J$38&lt;=G55,F55*0.3,0),0.05)</f>
        <v>0</v>
      </c>
      <c r="K55" s="39">
        <f>+CEILING(IF($K$38&lt;=G55,F55*0.3,0),0.05)</f>
        <v>0</v>
      </c>
      <c r="L55" s="39">
        <f>+CEILING(IF($L$38&lt;=G55,F55*0.3,0),0.05)</f>
        <v>0</v>
      </c>
      <c r="M55" s="39">
        <f>CEILING(IF($M$38&lt;=G55,F55*0.3,0),0.05)</f>
        <v>0</v>
      </c>
    </row>
    <row r="56" spans="1:13" ht="12.75">
      <c r="A56" s="23">
        <v>17</v>
      </c>
      <c r="B56" s="37" t="s">
        <v>848</v>
      </c>
      <c r="C56" s="19" t="s">
        <v>54</v>
      </c>
      <c r="D56" s="19" t="s">
        <v>49</v>
      </c>
      <c r="E56" s="35">
        <v>2004</v>
      </c>
      <c r="F56" s="36">
        <v>0.6</v>
      </c>
      <c r="G56" s="13">
        <v>2004</v>
      </c>
      <c r="I56" s="39">
        <f>+CEILING(IF($I$38=E56,F56,IF($I$38&lt;=G56,F56*0.3,0)),0.05)</f>
        <v>0.6000000000000001</v>
      </c>
      <c r="J56" s="39">
        <f>+CEILING(IF($J$38&lt;=G56,F56*0.3,0),0.05)</f>
        <v>0</v>
      </c>
      <c r="K56" s="39">
        <f>+CEILING(IF($K$38&lt;=G56,F56*0.3,0),0.05)</f>
        <v>0</v>
      </c>
      <c r="L56" s="39">
        <f>+CEILING(IF($L$38&lt;=G56,F56*0.3,0),0.05)</f>
        <v>0</v>
      </c>
      <c r="M56" s="39">
        <f>CEILING(IF($M$38&lt;=G56,F56*0.3,0),0.05)</f>
        <v>0</v>
      </c>
    </row>
    <row r="57" spans="1:13" ht="12.75">
      <c r="A57" s="23">
        <v>18</v>
      </c>
      <c r="D57" s="19"/>
      <c r="E57" s="19"/>
      <c r="F57" s="41"/>
      <c r="G57" s="19"/>
      <c r="I57" s="39">
        <f>+CEILING(IF($I$38=E57,F57,IF($I$38&lt;=G57,F57*0.3,0)),0.05)</f>
        <v>0</v>
      </c>
      <c r="J57" s="39">
        <f>+CEILING(IF($J$38&lt;=G57,F57*0.3,0),0.05)</f>
        <v>0</v>
      </c>
      <c r="K57" s="39">
        <f>+CEILING(IF($K$38&lt;=G57,F57*0.3,0),0.05)</f>
        <v>0</v>
      </c>
      <c r="L57" s="39">
        <f>+CEILING(IF($L$38&lt;=G57,F57*0.3,0),0.05)</f>
        <v>0</v>
      </c>
      <c r="M57" s="39">
        <f>CEILING(IF($M$38&lt;=G57,F57*0.3,0),0.05)</f>
        <v>0</v>
      </c>
    </row>
    <row r="58" spans="1:13" ht="12.75">
      <c r="A58" s="23">
        <v>19</v>
      </c>
      <c r="B58" s="37"/>
      <c r="D58" s="19"/>
      <c r="E58" s="35"/>
      <c r="F58" s="36"/>
      <c r="G58" s="13"/>
      <c r="I58" s="39">
        <f>+CEILING(IF($I$38=E58,F58,IF($I$38&lt;=G58,F58*0.3,0)),0.05)</f>
        <v>0</v>
      </c>
      <c r="J58" s="39">
        <f>+CEILING(IF($J$38&lt;=G58,F58*0.3,0),0.05)</f>
        <v>0</v>
      </c>
      <c r="K58" s="39">
        <f>+CEILING(IF($K$38&lt;=G58,F58*0.3,0),0.05)</f>
        <v>0</v>
      </c>
      <c r="L58" s="39">
        <f>+CEILING(IF($L$38&lt;=G58,F58*0.3,0),0.05)</f>
        <v>0</v>
      </c>
      <c r="M58" s="39">
        <f>CEILING(IF($M$38&lt;=G58,F58*0.3,0),0.05)</f>
        <v>0</v>
      </c>
    </row>
    <row r="59" spans="1:13" ht="12.75">
      <c r="A59" s="23">
        <v>20</v>
      </c>
      <c r="D59" s="19"/>
      <c r="E59" s="19"/>
      <c r="F59" s="24"/>
      <c r="G59" s="25"/>
      <c r="I59" s="39">
        <f>+CEILING(IF($I$38=E59,F59,IF($I$38&lt;=G59,F59*0.3,0)),0.05)</f>
        <v>0</v>
      </c>
      <c r="J59" s="39">
        <f>+CEILING(IF($J$38&lt;=G59,F59*0.3,0),0.05)</f>
        <v>0</v>
      </c>
      <c r="K59" s="39">
        <f>+CEILING(IF($K$38&lt;=G59,F59*0.3,0),0.05)</f>
        <v>0</v>
      </c>
      <c r="L59" s="39">
        <f>+CEILING(IF($L$38&lt;=G59,F59*0.3,0),0.05)</f>
        <v>0</v>
      </c>
      <c r="M59" s="39">
        <f>CEILING(IF($M$38&lt;=G59,F59*0.3,0),0.05)</f>
        <v>0</v>
      </c>
    </row>
    <row r="60" spans="9:13" ht="7.5" customHeight="1">
      <c r="I60" s="37"/>
      <c r="J60" s="37"/>
      <c r="K60" s="37"/>
      <c r="L60" s="37"/>
      <c r="M60" s="37"/>
    </row>
    <row r="61" spans="9:13" ht="12.75">
      <c r="I61" s="40">
        <f>+SUM(I40:I60)</f>
        <v>9.899999999999997</v>
      </c>
      <c r="J61" s="40">
        <f>+SUM(J40:J60)</f>
        <v>2.7000000000000006</v>
      </c>
      <c r="K61" s="40">
        <f>+SUM(K40:K60)</f>
        <v>2.5000000000000004</v>
      </c>
      <c r="L61" s="40">
        <f>+SUM(L40:L60)</f>
        <v>2.1500000000000004</v>
      </c>
      <c r="M61" s="40">
        <f>+SUM(M40:M60)</f>
        <v>0</v>
      </c>
    </row>
    <row r="62" spans="9:13" ht="12.75">
      <c r="I62" s="27"/>
      <c r="J62" s="27"/>
      <c r="K62" s="27"/>
      <c r="L62" s="27"/>
      <c r="M62" s="27"/>
    </row>
    <row r="63" spans="1:13" ht="15.75">
      <c r="A63" s="28" t="s">
        <v>76</v>
      </c>
      <c r="B63" s="17"/>
      <c r="C63" s="29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9:13" ht="7.5" customHeight="1">
      <c r="I64" s="27"/>
      <c r="J64" s="27"/>
      <c r="K64" s="27"/>
      <c r="L64" s="27"/>
      <c r="M64" s="27"/>
    </row>
    <row r="65" spans="1:13" ht="12.75">
      <c r="A65" s="23"/>
      <c r="B65" s="20" t="s">
        <v>79</v>
      </c>
      <c r="C65" s="21"/>
      <c r="D65" s="21"/>
      <c r="E65" s="21"/>
      <c r="F65" s="21" t="s">
        <v>78</v>
      </c>
      <c r="G65" s="21" t="s">
        <v>77</v>
      </c>
      <c r="I65" s="22">
        <f>+I$3</f>
        <v>2004</v>
      </c>
      <c r="J65" s="22">
        <f>+J$3</f>
        <v>2005</v>
      </c>
      <c r="K65" s="22">
        <f>+K$3</f>
        <v>2006</v>
      </c>
      <c r="L65" s="22">
        <f>+L$3</f>
        <v>2007</v>
      </c>
      <c r="M65" s="22">
        <f>+M$3</f>
        <v>2008</v>
      </c>
    </row>
    <row r="66" spans="1:13" ht="7.5" customHeight="1">
      <c r="A66" s="23"/>
      <c r="I66" s="59"/>
      <c r="J66" s="59"/>
      <c r="K66" s="59"/>
      <c r="L66" s="59"/>
      <c r="M66" s="59"/>
    </row>
    <row r="67" spans="1:13" ht="12.75">
      <c r="A67" s="23">
        <v>1</v>
      </c>
      <c r="B67" s="81"/>
      <c r="C67" s="81"/>
      <c r="D67" s="81"/>
      <c r="E67" s="81"/>
      <c r="I67" s="59"/>
      <c r="J67" s="59"/>
      <c r="K67" s="59"/>
      <c r="L67" s="59"/>
      <c r="M67" s="59"/>
    </row>
    <row r="68" spans="1:13" ht="12.75">
      <c r="A68" s="23">
        <v>2</v>
      </c>
      <c r="B68" s="81"/>
      <c r="C68" s="81"/>
      <c r="D68" s="81"/>
      <c r="E68" s="81"/>
      <c r="I68" s="59"/>
      <c r="J68" s="59"/>
      <c r="K68" s="59"/>
      <c r="L68" s="59"/>
      <c r="M68" s="59"/>
    </row>
    <row r="69" spans="1:13" ht="7.5" customHeight="1">
      <c r="A69" s="23"/>
      <c r="I69" s="59"/>
      <c r="J69" s="59"/>
      <c r="K69" s="59"/>
      <c r="L69" s="59"/>
      <c r="M69" s="59"/>
    </row>
    <row r="70" spans="1:13" ht="12.75">
      <c r="A70" s="23"/>
      <c r="I70" s="27">
        <f>+SUM(I67:I69)</f>
        <v>0</v>
      </c>
      <c r="J70" s="27">
        <f>+SUM(J67:J69)</f>
        <v>0</v>
      </c>
      <c r="K70" s="27">
        <f>+SUM(K67:K69)</f>
        <v>0</v>
      </c>
      <c r="L70" s="27">
        <f>+SUM(L67:L69)</f>
        <v>0</v>
      </c>
      <c r="M70" s="27">
        <f>+SUM(M67:M69)</f>
        <v>0</v>
      </c>
    </row>
    <row r="71" spans="9:13" ht="12.75">
      <c r="I71" s="26"/>
      <c r="J71" s="26"/>
      <c r="K71" s="26"/>
      <c r="L71" s="26"/>
      <c r="M71" s="26"/>
    </row>
    <row r="72" spans="1:13" ht="15.75">
      <c r="A72" s="30"/>
      <c r="B72" s="31" t="s">
        <v>97</v>
      </c>
      <c r="C72" s="32"/>
      <c r="D72" s="33"/>
      <c r="E72" s="33"/>
      <c r="F72" s="33"/>
      <c r="G72" s="30"/>
      <c r="H72" s="33"/>
      <c r="I72" s="34">
        <f>+I34+I61+I70</f>
        <v>73.25</v>
      </c>
      <c r="J72" s="34">
        <f>+J34+J61+J70</f>
        <v>47.3</v>
      </c>
      <c r="K72" s="34">
        <f>+K34+K61+K70</f>
        <v>43.15</v>
      </c>
      <c r="L72" s="34">
        <f>+L34+L61+L70</f>
        <v>34.1</v>
      </c>
      <c r="M72" s="34">
        <f>+M34+M61+M70</f>
        <v>10.45</v>
      </c>
    </row>
    <row r="74" spans="1:13" ht="15.75">
      <c r="A74" s="15" t="s">
        <v>96</v>
      </c>
      <c r="B74" s="15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ht="7.5" customHeight="1"/>
    <row r="76" spans="2:13" ht="12.75">
      <c r="B76" s="20" t="s">
        <v>1</v>
      </c>
      <c r="C76" s="21" t="s">
        <v>27</v>
      </c>
      <c r="D76" s="21" t="s">
        <v>5</v>
      </c>
      <c r="E76" s="21" t="s">
        <v>6</v>
      </c>
      <c r="F76" s="21" t="s">
        <v>3</v>
      </c>
      <c r="G76" s="21" t="s">
        <v>28</v>
      </c>
      <c r="I76" s="22">
        <f>+I$3</f>
        <v>2004</v>
      </c>
      <c r="J76" s="22">
        <f>+J$3</f>
        <v>2005</v>
      </c>
      <c r="K76" s="22">
        <f>+K$3</f>
        <v>2006</v>
      </c>
      <c r="L76" s="22">
        <f>+L$3</f>
        <v>2007</v>
      </c>
      <c r="M76" s="22">
        <f>+M$3</f>
        <v>2008</v>
      </c>
    </row>
    <row r="77" spans="2:6" ht="7.5" customHeight="1">
      <c r="B77" s="20"/>
      <c r="C77" s="22"/>
      <c r="E77" s="22"/>
      <c r="F77" s="22"/>
    </row>
    <row r="78" spans="1:13" ht="12.75">
      <c r="A78" s="23">
        <v>1</v>
      </c>
      <c r="B78" s="37" t="s">
        <v>331</v>
      </c>
      <c r="C78" s="19" t="s">
        <v>58</v>
      </c>
      <c r="D78" s="19" t="s">
        <v>60</v>
      </c>
      <c r="E78" s="35" t="s">
        <v>126</v>
      </c>
      <c r="F78" s="36">
        <v>5.25</v>
      </c>
      <c r="G78" s="13">
        <v>2008</v>
      </c>
      <c r="I78" s="38">
        <f aca="true" t="shared" si="8" ref="I78:I83">+CEILING(IF($I$76&lt;=G78,F78*0.3,0),0.05)</f>
        <v>1.6</v>
      </c>
      <c r="J78" s="38">
        <f aca="true" t="shared" si="9" ref="J78:J83">+CEILING(IF($J$76&lt;=G78,F78*0.3,0),0.05)</f>
        <v>1.6</v>
      </c>
      <c r="K78" s="38">
        <f aca="true" t="shared" si="10" ref="K78:K83">+CEILING(IF($K$76&lt;=G78,F78*0.3,0),0.05)</f>
        <v>1.6</v>
      </c>
      <c r="L78" s="38">
        <f aca="true" t="shared" si="11" ref="L78:L83">+CEILING(IF($L$76&lt;=G78,F78*0.3,0),0.05)</f>
        <v>1.6</v>
      </c>
      <c r="M78" s="38">
        <f aca="true" t="shared" si="12" ref="M78:M83">+CEILING(IF($M$76&lt;=G78,F78*0.3,0),0.05)</f>
        <v>1.6</v>
      </c>
    </row>
    <row r="79" spans="1:13" ht="12.75">
      <c r="A79" s="23">
        <v>2</v>
      </c>
      <c r="B79" s="37" t="s">
        <v>604</v>
      </c>
      <c r="C79" s="19" t="s">
        <v>54</v>
      </c>
      <c r="D79" s="19" t="s">
        <v>48</v>
      </c>
      <c r="E79" s="35" t="s">
        <v>126</v>
      </c>
      <c r="F79" s="39">
        <v>3.8</v>
      </c>
      <c r="G79" s="35">
        <v>2008</v>
      </c>
      <c r="I79" s="39">
        <f t="shared" si="8"/>
        <v>1.1500000000000001</v>
      </c>
      <c r="J79" s="39">
        <f t="shared" si="9"/>
        <v>1.1500000000000001</v>
      </c>
      <c r="K79" s="39">
        <f t="shared" si="10"/>
        <v>1.1500000000000001</v>
      </c>
      <c r="L79" s="39">
        <f t="shared" si="11"/>
        <v>1.1500000000000001</v>
      </c>
      <c r="M79" s="39">
        <f t="shared" si="12"/>
        <v>1.1500000000000001</v>
      </c>
    </row>
    <row r="80" spans="1:13" ht="12.75">
      <c r="A80" s="23">
        <v>3</v>
      </c>
      <c r="B80" s="18" t="s">
        <v>155</v>
      </c>
      <c r="C80" s="19" t="s">
        <v>33</v>
      </c>
      <c r="D80" s="19" t="s">
        <v>31</v>
      </c>
      <c r="E80" s="19" t="s">
        <v>126</v>
      </c>
      <c r="F80" s="41">
        <v>0.55</v>
      </c>
      <c r="G80" s="19">
        <v>2007</v>
      </c>
      <c r="I80" s="39">
        <f t="shared" si="8"/>
        <v>0.2</v>
      </c>
      <c r="J80" s="39">
        <f t="shared" si="9"/>
        <v>0.2</v>
      </c>
      <c r="K80" s="39">
        <f t="shared" si="10"/>
        <v>0.2</v>
      </c>
      <c r="L80" s="39">
        <f t="shared" si="11"/>
        <v>0.2</v>
      </c>
      <c r="M80" s="39">
        <f t="shared" si="12"/>
        <v>0</v>
      </c>
    </row>
    <row r="81" spans="1:13" ht="12.75">
      <c r="A81" s="23">
        <v>4</v>
      </c>
      <c r="B81" s="18" t="s">
        <v>152</v>
      </c>
      <c r="C81" s="19" t="s">
        <v>33</v>
      </c>
      <c r="D81" s="19" t="s">
        <v>51</v>
      </c>
      <c r="E81" s="19" t="s">
        <v>126</v>
      </c>
      <c r="F81" s="41">
        <v>0.55</v>
      </c>
      <c r="G81" s="19">
        <v>2007</v>
      </c>
      <c r="I81" s="39">
        <f t="shared" si="8"/>
        <v>0.2</v>
      </c>
      <c r="J81" s="39">
        <f t="shared" si="9"/>
        <v>0.2</v>
      </c>
      <c r="K81" s="39">
        <f t="shared" si="10"/>
        <v>0.2</v>
      </c>
      <c r="L81" s="39">
        <f t="shared" si="11"/>
        <v>0.2</v>
      </c>
      <c r="M81" s="39">
        <f t="shared" si="12"/>
        <v>0</v>
      </c>
    </row>
    <row r="82" spans="1:13" ht="12.75">
      <c r="A82" s="23">
        <v>5</v>
      </c>
      <c r="B82" s="63" t="s">
        <v>648</v>
      </c>
      <c r="C82" s="35" t="s">
        <v>54</v>
      </c>
      <c r="D82" s="35" t="s">
        <v>38</v>
      </c>
      <c r="E82" s="35" t="s">
        <v>126</v>
      </c>
      <c r="F82" s="36">
        <v>1</v>
      </c>
      <c r="G82" s="13">
        <v>2004</v>
      </c>
      <c r="I82" s="39">
        <f t="shared" si="8"/>
        <v>0.30000000000000004</v>
      </c>
      <c r="J82" s="39">
        <f t="shared" si="9"/>
        <v>0</v>
      </c>
      <c r="K82" s="39">
        <f t="shared" si="10"/>
        <v>0</v>
      </c>
      <c r="L82" s="39">
        <f t="shared" si="11"/>
        <v>0</v>
      </c>
      <c r="M82" s="39">
        <f t="shared" si="12"/>
        <v>0</v>
      </c>
    </row>
    <row r="83" spans="1:13" ht="12.75">
      <c r="A83" s="23">
        <v>6</v>
      </c>
      <c r="B83" s="37"/>
      <c r="D83" s="19"/>
      <c r="E83" s="35"/>
      <c r="F83" s="36"/>
      <c r="G83" s="13"/>
      <c r="I83" s="39">
        <f t="shared" si="8"/>
        <v>0</v>
      </c>
      <c r="J83" s="39">
        <f t="shared" si="9"/>
        <v>0</v>
      </c>
      <c r="K83" s="39">
        <f t="shared" si="10"/>
        <v>0</v>
      </c>
      <c r="L83" s="39">
        <f t="shared" si="11"/>
        <v>0</v>
      </c>
      <c r="M83" s="39">
        <f t="shared" si="12"/>
        <v>0</v>
      </c>
    </row>
    <row r="84" spans="1:13" ht="12.75">
      <c r="A84" s="23" t="s">
        <v>172</v>
      </c>
      <c r="B84" s="37" t="s">
        <v>724</v>
      </c>
      <c r="C84" s="64" t="s">
        <v>183</v>
      </c>
      <c r="D84" s="64" t="s">
        <v>183</v>
      </c>
      <c r="E84" s="64" t="s">
        <v>183</v>
      </c>
      <c r="F84" s="36">
        <v>4.8</v>
      </c>
      <c r="G84" s="13">
        <v>2004</v>
      </c>
      <c r="I84" s="39">
        <f>+CEILING(IF($I$76&lt;=G84,F84*0.3,0),0.05)</f>
        <v>1.4500000000000002</v>
      </c>
      <c r="J84" s="39">
        <f>+CEILING(IF($J$76&lt;=G84,F84*0.3,0),0.05)</f>
        <v>0</v>
      </c>
      <c r="K84" s="39">
        <f>+CEILING(IF($K$76&lt;=G84,F84*0.3,0),0.05)</f>
        <v>0</v>
      </c>
      <c r="L84" s="39">
        <f>+CEILING(IF($L$76&lt;=G84,F84*0.3,0),0.05)</f>
        <v>0</v>
      </c>
      <c r="M84" s="39">
        <f>+CEILING(IF($M$76&lt;=G84,F84*0.3,0),0.05)</f>
        <v>0</v>
      </c>
    </row>
    <row r="85" spans="1:13" ht="7.5" customHeight="1">
      <c r="A85" s="23"/>
      <c r="I85" s="27"/>
      <c r="J85" s="27"/>
      <c r="K85" s="27"/>
      <c r="L85" s="27"/>
      <c r="M85" s="27"/>
    </row>
    <row r="86" spans="1:13" ht="12.75">
      <c r="A86" s="23"/>
      <c r="I86" s="27">
        <f>+SUM(I78:I85)</f>
        <v>4.9</v>
      </c>
      <c r="J86" s="27">
        <f>+SUM(J78:J85)</f>
        <v>3.1500000000000004</v>
      </c>
      <c r="K86" s="27">
        <f>+SUM(K78:K85)</f>
        <v>3.1500000000000004</v>
      </c>
      <c r="L86" s="27">
        <f>+SUM(L78:L85)</f>
        <v>3.1500000000000004</v>
      </c>
      <c r="M86" s="27">
        <f>+SUM(M78:M85)</f>
        <v>2.75</v>
      </c>
    </row>
  </sheetData>
  <sheetProtection/>
  <mergeCells count="2">
    <mergeCell ref="B67:E67"/>
    <mergeCell ref="B68:E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446</v>
      </c>
      <c r="C5" s="19" t="s">
        <v>35</v>
      </c>
      <c r="D5" s="19" t="s">
        <v>55</v>
      </c>
      <c r="E5" s="35" t="s">
        <v>70</v>
      </c>
      <c r="F5" s="36">
        <v>6.5</v>
      </c>
      <c r="G5" s="13">
        <v>2008</v>
      </c>
      <c r="I5" s="38">
        <f aca="true" t="shared" si="0" ref="I5:M14">+IF($G5&gt;=I$3,$F5,0)</f>
        <v>6.5</v>
      </c>
      <c r="J5" s="38">
        <f t="shared" si="0"/>
        <v>6.5</v>
      </c>
      <c r="K5" s="38">
        <f t="shared" si="0"/>
        <v>6.5</v>
      </c>
      <c r="L5" s="38">
        <f t="shared" si="0"/>
        <v>6.5</v>
      </c>
      <c r="M5" s="38">
        <f t="shared" si="0"/>
        <v>6.5</v>
      </c>
    </row>
    <row r="6" spans="1:13" ht="12.75">
      <c r="A6" s="23">
        <v>2</v>
      </c>
      <c r="B6" s="63" t="s">
        <v>612</v>
      </c>
      <c r="C6" s="19" t="s">
        <v>54</v>
      </c>
      <c r="D6" s="19" t="s">
        <v>44</v>
      </c>
      <c r="E6" s="35" t="s">
        <v>70</v>
      </c>
      <c r="F6" s="36">
        <v>4.15</v>
      </c>
      <c r="G6" s="13">
        <v>2008</v>
      </c>
      <c r="I6" s="39">
        <f t="shared" si="0"/>
        <v>4.15</v>
      </c>
      <c r="J6" s="39">
        <f t="shared" si="0"/>
        <v>4.15</v>
      </c>
      <c r="K6" s="39">
        <f t="shared" si="0"/>
        <v>4.15</v>
      </c>
      <c r="L6" s="39">
        <f t="shared" si="0"/>
        <v>4.15</v>
      </c>
      <c r="M6" s="39">
        <f t="shared" si="0"/>
        <v>4.15</v>
      </c>
    </row>
    <row r="7" spans="1:13" ht="12.75">
      <c r="A7" s="23">
        <v>3</v>
      </c>
      <c r="B7" s="63" t="s">
        <v>615</v>
      </c>
      <c r="C7" s="19" t="s">
        <v>47</v>
      </c>
      <c r="D7" s="19" t="s">
        <v>46</v>
      </c>
      <c r="E7" s="35" t="s">
        <v>70</v>
      </c>
      <c r="F7" s="36">
        <v>1.9</v>
      </c>
      <c r="G7" s="13">
        <v>2008</v>
      </c>
      <c r="I7" s="39">
        <f aca="true" t="shared" si="1" ref="I7:M8">+IF($G7&gt;=I$3,$F7,0)</f>
        <v>1.9</v>
      </c>
      <c r="J7" s="39">
        <f t="shared" si="1"/>
        <v>1.9</v>
      </c>
      <c r="K7" s="39">
        <f t="shared" si="1"/>
        <v>1.9</v>
      </c>
      <c r="L7" s="39">
        <f t="shared" si="1"/>
        <v>1.9</v>
      </c>
      <c r="M7" s="39">
        <f t="shared" si="1"/>
        <v>1.9</v>
      </c>
    </row>
    <row r="8" spans="1:13" ht="12.75">
      <c r="A8" s="23">
        <v>4</v>
      </c>
      <c r="B8" s="37" t="s">
        <v>433</v>
      </c>
      <c r="C8" s="19" t="s">
        <v>33</v>
      </c>
      <c r="D8" s="19" t="s">
        <v>40</v>
      </c>
      <c r="E8" s="35" t="s">
        <v>70</v>
      </c>
      <c r="F8" s="36">
        <v>6.5</v>
      </c>
      <c r="G8" s="13">
        <v>2007</v>
      </c>
      <c r="I8" s="39">
        <f t="shared" si="1"/>
        <v>6.5</v>
      </c>
      <c r="J8" s="39">
        <f t="shared" si="1"/>
        <v>6.5</v>
      </c>
      <c r="K8" s="39">
        <f t="shared" si="1"/>
        <v>6.5</v>
      </c>
      <c r="L8" s="39">
        <f t="shared" si="1"/>
        <v>6.5</v>
      </c>
      <c r="M8" s="39">
        <f t="shared" si="1"/>
        <v>0</v>
      </c>
    </row>
    <row r="9" spans="1:13" ht="12.75">
      <c r="A9" s="23">
        <v>5</v>
      </c>
      <c r="B9" s="37" t="s">
        <v>434</v>
      </c>
      <c r="C9" s="19" t="s">
        <v>58</v>
      </c>
      <c r="D9" s="19" t="s">
        <v>51</v>
      </c>
      <c r="E9" s="35" t="s">
        <v>70</v>
      </c>
      <c r="F9" s="36">
        <v>3.65</v>
      </c>
      <c r="G9" s="13">
        <v>2007</v>
      </c>
      <c r="I9" s="39">
        <f t="shared" si="0"/>
        <v>3.65</v>
      </c>
      <c r="J9" s="39">
        <f t="shared" si="0"/>
        <v>3.65</v>
      </c>
      <c r="K9" s="39">
        <f t="shared" si="0"/>
        <v>3.65</v>
      </c>
      <c r="L9" s="39">
        <f t="shared" si="0"/>
        <v>3.65</v>
      </c>
      <c r="M9" s="39">
        <f t="shared" si="0"/>
        <v>0</v>
      </c>
    </row>
    <row r="10" spans="1:13" ht="12.75">
      <c r="A10" s="23">
        <v>6</v>
      </c>
      <c r="B10" s="37" t="s">
        <v>219</v>
      </c>
      <c r="C10" s="19" t="s">
        <v>33</v>
      </c>
      <c r="D10" s="19" t="s">
        <v>43</v>
      </c>
      <c r="E10" s="35" t="s">
        <v>70</v>
      </c>
      <c r="F10" s="36">
        <v>5.25</v>
      </c>
      <c r="G10" s="13">
        <v>2006</v>
      </c>
      <c r="I10" s="39">
        <f t="shared" si="0"/>
        <v>5.25</v>
      </c>
      <c r="J10" s="39">
        <f t="shared" si="0"/>
        <v>5.25</v>
      </c>
      <c r="K10" s="39">
        <f t="shared" si="0"/>
        <v>5.25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435</v>
      </c>
      <c r="C11" s="19" t="s">
        <v>30</v>
      </c>
      <c r="D11" s="19" t="s">
        <v>40</v>
      </c>
      <c r="E11" s="35" t="s">
        <v>70</v>
      </c>
      <c r="F11" s="36">
        <v>5.1</v>
      </c>
      <c r="G11" s="13">
        <v>2006</v>
      </c>
      <c r="I11" s="39">
        <f t="shared" si="0"/>
        <v>5.1</v>
      </c>
      <c r="J11" s="39">
        <f t="shared" si="0"/>
        <v>5.1</v>
      </c>
      <c r="K11" s="39">
        <f t="shared" si="0"/>
        <v>5.1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436</v>
      </c>
      <c r="C12" s="19" t="s">
        <v>33</v>
      </c>
      <c r="D12" s="19" t="s">
        <v>46</v>
      </c>
      <c r="E12" s="35" t="s">
        <v>70</v>
      </c>
      <c r="F12" s="36">
        <v>4.5</v>
      </c>
      <c r="G12" s="13">
        <v>2006</v>
      </c>
      <c r="I12" s="39">
        <f t="shared" si="0"/>
        <v>4.5</v>
      </c>
      <c r="J12" s="39">
        <f t="shared" si="0"/>
        <v>4.5</v>
      </c>
      <c r="K12" s="39">
        <f t="shared" si="0"/>
        <v>4.5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437</v>
      </c>
      <c r="C13" s="19" t="s">
        <v>34</v>
      </c>
      <c r="D13" s="19" t="s">
        <v>64</v>
      </c>
      <c r="E13" s="35" t="s">
        <v>70</v>
      </c>
      <c r="F13" s="36">
        <v>4</v>
      </c>
      <c r="G13" s="13">
        <v>2006</v>
      </c>
      <c r="I13" s="39">
        <f t="shared" si="0"/>
        <v>4</v>
      </c>
      <c r="J13" s="39">
        <f t="shared" si="0"/>
        <v>4</v>
      </c>
      <c r="K13" s="39">
        <f t="shared" si="0"/>
        <v>4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438</v>
      </c>
      <c r="C14" s="19" t="s">
        <v>42</v>
      </c>
      <c r="D14" s="19" t="s">
        <v>55</v>
      </c>
      <c r="E14" s="35" t="s">
        <v>70</v>
      </c>
      <c r="F14" s="36">
        <v>4</v>
      </c>
      <c r="G14" s="13">
        <v>2006</v>
      </c>
      <c r="I14" s="39">
        <f t="shared" si="0"/>
        <v>4</v>
      </c>
      <c r="J14" s="39">
        <f t="shared" si="0"/>
        <v>4</v>
      </c>
      <c r="K14" s="39">
        <f t="shared" si="0"/>
        <v>4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439</v>
      </c>
      <c r="C15" s="19" t="s">
        <v>35</v>
      </c>
      <c r="D15" s="19" t="s">
        <v>55</v>
      </c>
      <c r="E15" s="35" t="s">
        <v>70</v>
      </c>
      <c r="F15" s="36">
        <v>0.8</v>
      </c>
      <c r="G15" s="13">
        <v>2006</v>
      </c>
      <c r="I15" s="39">
        <f aca="true" t="shared" si="2" ref="I15:M24">+IF($G15&gt;=I$3,$F15,0)</f>
        <v>0.8</v>
      </c>
      <c r="J15" s="39">
        <f t="shared" si="2"/>
        <v>0.8</v>
      </c>
      <c r="K15" s="39">
        <f t="shared" si="2"/>
        <v>0.8</v>
      </c>
      <c r="L15" s="39">
        <f t="shared" si="2"/>
        <v>0</v>
      </c>
      <c r="M15" s="39">
        <f t="shared" si="2"/>
        <v>0</v>
      </c>
    </row>
    <row r="16" spans="1:13" ht="12.75">
      <c r="A16" s="23">
        <v>12</v>
      </c>
      <c r="B16" s="37" t="s">
        <v>440</v>
      </c>
      <c r="C16" s="19" t="s">
        <v>33</v>
      </c>
      <c r="D16" s="19" t="s">
        <v>65</v>
      </c>
      <c r="E16" s="35" t="s">
        <v>70</v>
      </c>
      <c r="F16" s="36">
        <v>0.5</v>
      </c>
      <c r="G16" s="13">
        <v>2006</v>
      </c>
      <c r="I16" s="39">
        <f t="shared" si="2"/>
        <v>0.5</v>
      </c>
      <c r="J16" s="39">
        <f t="shared" si="2"/>
        <v>0.5</v>
      </c>
      <c r="K16" s="39">
        <f t="shared" si="2"/>
        <v>0.5</v>
      </c>
      <c r="L16" s="39">
        <f t="shared" si="2"/>
        <v>0</v>
      </c>
      <c r="M16" s="39">
        <f t="shared" si="2"/>
        <v>0</v>
      </c>
    </row>
    <row r="17" spans="1:13" ht="12.75">
      <c r="A17" s="23">
        <v>13</v>
      </c>
      <c r="B17" s="37" t="s">
        <v>588</v>
      </c>
      <c r="C17" s="19" t="s">
        <v>35</v>
      </c>
      <c r="D17" s="19" t="s">
        <v>52</v>
      </c>
      <c r="E17" s="35" t="s">
        <v>70</v>
      </c>
      <c r="F17" s="36">
        <v>0.6</v>
      </c>
      <c r="G17" s="13">
        <v>2005</v>
      </c>
      <c r="I17" s="39">
        <f t="shared" si="2"/>
        <v>0.6</v>
      </c>
      <c r="J17" s="39">
        <f t="shared" si="2"/>
        <v>0.6</v>
      </c>
      <c r="K17" s="39">
        <f t="shared" si="2"/>
        <v>0</v>
      </c>
      <c r="L17" s="39">
        <f t="shared" si="2"/>
        <v>0</v>
      </c>
      <c r="M17" s="39">
        <f t="shared" si="2"/>
        <v>0</v>
      </c>
    </row>
    <row r="18" spans="1:13" ht="12.75">
      <c r="A18" s="23">
        <v>14</v>
      </c>
      <c r="B18" s="37" t="s">
        <v>441</v>
      </c>
      <c r="C18" s="19" t="s">
        <v>35</v>
      </c>
      <c r="D18" s="19" t="s">
        <v>46</v>
      </c>
      <c r="E18" s="35" t="s">
        <v>32</v>
      </c>
      <c r="F18" s="36">
        <v>6</v>
      </c>
      <c r="G18" s="13">
        <v>2004</v>
      </c>
      <c r="I18" s="39">
        <f t="shared" si="2"/>
        <v>6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</row>
    <row r="19" spans="1:13" ht="12.75">
      <c r="A19" s="23">
        <v>15</v>
      </c>
      <c r="B19" s="37" t="s">
        <v>442</v>
      </c>
      <c r="C19" s="19" t="s">
        <v>54</v>
      </c>
      <c r="D19" s="19" t="s">
        <v>31</v>
      </c>
      <c r="E19" s="35" t="s">
        <v>70</v>
      </c>
      <c r="F19" s="36">
        <v>3.8</v>
      </c>
      <c r="G19" s="13">
        <v>2004</v>
      </c>
      <c r="I19" s="39">
        <f t="shared" si="2"/>
        <v>3.8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</row>
    <row r="20" spans="1:13" ht="12.75">
      <c r="A20" s="23">
        <v>16</v>
      </c>
      <c r="B20" s="37" t="s">
        <v>189</v>
      </c>
      <c r="C20" s="19" t="s">
        <v>34</v>
      </c>
      <c r="D20" s="19" t="s">
        <v>81</v>
      </c>
      <c r="E20" s="35" t="s">
        <v>70</v>
      </c>
      <c r="F20" s="36">
        <v>1.15</v>
      </c>
      <c r="G20" s="14">
        <v>2004</v>
      </c>
      <c r="I20" s="39">
        <f t="shared" si="2"/>
        <v>1.15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</row>
    <row r="21" spans="1:13" ht="12.75">
      <c r="A21" s="23">
        <v>17</v>
      </c>
      <c r="B21" s="63" t="s">
        <v>614</v>
      </c>
      <c r="C21" s="19" t="s">
        <v>54</v>
      </c>
      <c r="D21" s="19" t="s">
        <v>55</v>
      </c>
      <c r="E21" s="35" t="s">
        <v>70</v>
      </c>
      <c r="F21" s="36">
        <v>1.05</v>
      </c>
      <c r="G21" s="13">
        <v>2004</v>
      </c>
      <c r="I21" s="39">
        <f t="shared" si="2"/>
        <v>1.05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</row>
    <row r="22" spans="1:13" ht="12.75">
      <c r="A22" s="23">
        <v>18</v>
      </c>
      <c r="B22" s="37" t="s">
        <v>443</v>
      </c>
      <c r="C22" s="19" t="s">
        <v>35</v>
      </c>
      <c r="D22" s="19" t="s">
        <v>65</v>
      </c>
      <c r="E22" s="35" t="s">
        <v>70</v>
      </c>
      <c r="F22" s="36">
        <v>0.8</v>
      </c>
      <c r="G22" s="13">
        <v>2004</v>
      </c>
      <c r="I22" s="39">
        <f t="shared" si="2"/>
        <v>0.8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</row>
    <row r="23" spans="1:13" ht="12.75">
      <c r="A23" s="23">
        <v>19</v>
      </c>
      <c r="B23" s="63" t="s">
        <v>613</v>
      </c>
      <c r="C23" s="19" t="s">
        <v>54</v>
      </c>
      <c r="D23" s="19" t="s">
        <v>65</v>
      </c>
      <c r="E23" s="35" t="s">
        <v>70</v>
      </c>
      <c r="F23" s="36">
        <v>0.75</v>
      </c>
      <c r="G23" s="13">
        <v>2004</v>
      </c>
      <c r="I23" s="39">
        <f t="shared" si="2"/>
        <v>0.75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</row>
    <row r="24" spans="1:13" ht="12.75">
      <c r="A24" s="23">
        <v>20</v>
      </c>
      <c r="B24" s="63" t="s">
        <v>718</v>
      </c>
      <c r="C24" s="19" t="s">
        <v>47</v>
      </c>
      <c r="D24" s="19" t="s">
        <v>46</v>
      </c>
      <c r="E24" s="35" t="s">
        <v>70</v>
      </c>
      <c r="F24" s="36">
        <v>0.6</v>
      </c>
      <c r="G24" s="13">
        <v>2004</v>
      </c>
      <c r="I24" s="39">
        <f t="shared" si="2"/>
        <v>0.6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</row>
    <row r="25" spans="1:13" ht="12.75">
      <c r="A25" s="23">
        <v>21</v>
      </c>
      <c r="B25" s="37" t="s">
        <v>444</v>
      </c>
      <c r="C25" s="19" t="s">
        <v>33</v>
      </c>
      <c r="D25" s="19" t="s">
        <v>44</v>
      </c>
      <c r="E25" s="35" t="s">
        <v>70</v>
      </c>
      <c r="F25" s="36">
        <v>0.55</v>
      </c>
      <c r="G25" s="13">
        <v>2004</v>
      </c>
      <c r="I25" s="39">
        <f aca="true" t="shared" si="3" ref="I25:M32">+IF($G25&gt;=I$3,$F25,0)</f>
        <v>0.55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</row>
    <row r="26" spans="1:13" ht="12.75">
      <c r="A26" s="23">
        <v>22</v>
      </c>
      <c r="B26" s="37" t="s">
        <v>445</v>
      </c>
      <c r="C26" s="19" t="s">
        <v>54</v>
      </c>
      <c r="D26" s="19" t="s">
        <v>64</v>
      </c>
      <c r="E26" s="35" t="s">
        <v>70</v>
      </c>
      <c r="F26" s="36">
        <v>0.55</v>
      </c>
      <c r="G26" s="13">
        <v>2004</v>
      </c>
      <c r="I26" s="39">
        <f t="shared" si="3"/>
        <v>0.55</v>
      </c>
      <c r="J26" s="39">
        <f t="shared" si="3"/>
        <v>0</v>
      </c>
      <c r="K26" s="39">
        <f t="shared" si="3"/>
        <v>0</v>
      </c>
      <c r="L26" s="39">
        <f t="shared" si="3"/>
        <v>0</v>
      </c>
      <c r="M26" s="39">
        <f t="shared" si="3"/>
        <v>0</v>
      </c>
    </row>
    <row r="27" spans="1:13" ht="12.75">
      <c r="A27" s="23">
        <v>23</v>
      </c>
      <c r="B27" s="37" t="s">
        <v>743</v>
      </c>
      <c r="C27" s="19" t="s">
        <v>54</v>
      </c>
      <c r="D27" s="19" t="s">
        <v>39</v>
      </c>
      <c r="E27" s="35" t="s">
        <v>70</v>
      </c>
      <c r="F27" s="36">
        <v>0.6</v>
      </c>
      <c r="G27" s="13">
        <v>2004</v>
      </c>
      <c r="I27" s="39">
        <f t="shared" si="3"/>
        <v>0.6</v>
      </c>
      <c r="J27" s="39">
        <f t="shared" si="3"/>
        <v>0</v>
      </c>
      <c r="K27" s="39">
        <f t="shared" si="3"/>
        <v>0</v>
      </c>
      <c r="L27" s="39">
        <f t="shared" si="3"/>
        <v>0</v>
      </c>
      <c r="M27" s="39">
        <f t="shared" si="3"/>
        <v>0</v>
      </c>
    </row>
    <row r="28" spans="1:13" ht="12.75">
      <c r="A28" s="23">
        <v>24</v>
      </c>
      <c r="B28" s="37" t="s">
        <v>744</v>
      </c>
      <c r="C28" s="19" t="s">
        <v>58</v>
      </c>
      <c r="D28" s="19" t="s">
        <v>38</v>
      </c>
      <c r="E28" s="35" t="s">
        <v>70</v>
      </c>
      <c r="F28" s="36">
        <v>0.6</v>
      </c>
      <c r="G28" s="14">
        <v>2004</v>
      </c>
      <c r="I28" s="39">
        <f t="shared" si="3"/>
        <v>0.6</v>
      </c>
      <c r="J28" s="39">
        <f t="shared" si="3"/>
        <v>0</v>
      </c>
      <c r="K28" s="39">
        <f t="shared" si="3"/>
        <v>0</v>
      </c>
      <c r="L28" s="39">
        <f t="shared" si="3"/>
        <v>0</v>
      </c>
      <c r="M28" s="39">
        <f t="shared" si="3"/>
        <v>0</v>
      </c>
    </row>
    <row r="29" spans="1:13" ht="12.75">
      <c r="A29" s="23">
        <v>25</v>
      </c>
      <c r="B29" s="37" t="s">
        <v>751</v>
      </c>
      <c r="C29" s="19" t="s">
        <v>35</v>
      </c>
      <c r="D29" s="19" t="s">
        <v>68</v>
      </c>
      <c r="E29" s="35" t="s">
        <v>70</v>
      </c>
      <c r="F29" s="36">
        <v>0.6</v>
      </c>
      <c r="G29" s="13">
        <v>2004</v>
      </c>
      <c r="I29" s="39">
        <f t="shared" si="3"/>
        <v>0.6</v>
      </c>
      <c r="J29" s="39">
        <f t="shared" si="3"/>
        <v>0</v>
      </c>
      <c r="K29" s="39">
        <f t="shared" si="3"/>
        <v>0</v>
      </c>
      <c r="L29" s="39">
        <f t="shared" si="3"/>
        <v>0</v>
      </c>
      <c r="M29" s="39">
        <f t="shared" si="3"/>
        <v>0</v>
      </c>
    </row>
    <row r="30" spans="1:13" ht="12.75">
      <c r="A30" s="23">
        <v>26</v>
      </c>
      <c r="B30" s="37" t="s">
        <v>793</v>
      </c>
      <c r="C30" s="19" t="s">
        <v>54</v>
      </c>
      <c r="D30" s="19" t="s">
        <v>51</v>
      </c>
      <c r="E30" s="35" t="s">
        <v>70</v>
      </c>
      <c r="F30" s="36">
        <v>0.6</v>
      </c>
      <c r="G30" s="13">
        <v>2004</v>
      </c>
      <c r="I30" s="39">
        <f t="shared" si="3"/>
        <v>0.6</v>
      </c>
      <c r="J30" s="39">
        <f t="shared" si="3"/>
        <v>0</v>
      </c>
      <c r="K30" s="39">
        <f t="shared" si="3"/>
        <v>0</v>
      </c>
      <c r="L30" s="39">
        <f t="shared" si="3"/>
        <v>0</v>
      </c>
      <c r="M30" s="39">
        <f t="shared" si="3"/>
        <v>0</v>
      </c>
    </row>
    <row r="31" spans="1:13" ht="12.75">
      <c r="A31" s="23">
        <v>27</v>
      </c>
      <c r="B31" s="37" t="s">
        <v>797</v>
      </c>
      <c r="C31" s="19" t="s">
        <v>30</v>
      </c>
      <c r="D31" s="19" t="s">
        <v>48</v>
      </c>
      <c r="E31" s="35" t="s">
        <v>70</v>
      </c>
      <c r="F31" s="36">
        <v>0.6</v>
      </c>
      <c r="G31" s="13">
        <v>2004</v>
      </c>
      <c r="I31" s="39">
        <f t="shared" si="3"/>
        <v>0.6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</row>
    <row r="32" spans="1:13" ht="12.75">
      <c r="A32" s="23">
        <v>28</v>
      </c>
      <c r="B32" s="37" t="s">
        <v>799</v>
      </c>
      <c r="C32" s="19" t="s">
        <v>54</v>
      </c>
      <c r="D32" s="19" t="s">
        <v>53</v>
      </c>
      <c r="E32" s="35" t="s">
        <v>70</v>
      </c>
      <c r="F32" s="36">
        <v>0.6</v>
      </c>
      <c r="G32" s="13">
        <v>2004</v>
      </c>
      <c r="I32" s="39">
        <f t="shared" si="3"/>
        <v>0.6</v>
      </c>
      <c r="J32" s="39">
        <f t="shared" si="3"/>
        <v>0</v>
      </c>
      <c r="K32" s="39">
        <f t="shared" si="3"/>
        <v>0</v>
      </c>
      <c r="L32" s="39">
        <f t="shared" si="3"/>
        <v>0</v>
      </c>
      <c r="M32" s="39">
        <f t="shared" si="3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66.29999999999997</v>
      </c>
      <c r="J34" s="40">
        <f>+SUM(J5:J32)</f>
        <v>47.449999999999996</v>
      </c>
      <c r="K34" s="40">
        <f>+SUM(K5:K32)</f>
        <v>46.849999999999994</v>
      </c>
      <c r="L34" s="40">
        <f>+SUM(L5:L32)</f>
        <v>22.7</v>
      </c>
      <c r="M34" s="40">
        <f>+SUM(M5:M32)</f>
        <v>12.55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89</v>
      </c>
      <c r="C40" s="19" t="s">
        <v>33</v>
      </c>
      <c r="D40" s="19" t="s">
        <v>51</v>
      </c>
      <c r="E40" s="35">
        <v>2003</v>
      </c>
      <c r="F40" s="36">
        <v>0.7</v>
      </c>
      <c r="G40" s="13">
        <v>2006</v>
      </c>
      <c r="I40" s="38">
        <f>+CEILING(IF($I$38=E40,F40,IF($I$38&lt;=G40,F40*0.3,0)),0.05)</f>
        <v>0.25</v>
      </c>
      <c r="J40" s="38">
        <f>+CEILING(IF($J$38&lt;=G40,F40*0.3,0),0.05)</f>
        <v>0.25</v>
      </c>
      <c r="K40" s="38">
        <f>+CEILING(IF($K$38&lt;=G40,F40*0.3,0),0.05)</f>
        <v>0.25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B41" s="37" t="s">
        <v>131</v>
      </c>
      <c r="C41" s="19" t="s">
        <v>33</v>
      </c>
      <c r="D41" s="19" t="s">
        <v>52</v>
      </c>
      <c r="E41" s="35">
        <v>2003</v>
      </c>
      <c r="F41" s="36">
        <v>4.2</v>
      </c>
      <c r="G41" s="14">
        <v>2004</v>
      </c>
      <c r="I41" s="39">
        <f>+CEILING(IF($I$38=E41,F41,IF($I$38&lt;=G41,F41*0.3,0)),0.05)</f>
        <v>1.3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/>
      <c r="D42" s="19"/>
      <c r="E42" s="35"/>
      <c r="F42" s="36"/>
      <c r="G42" s="13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1.55</v>
      </c>
      <c r="J46" s="40">
        <f>+SUM(J40:J45)</f>
        <v>0.25</v>
      </c>
      <c r="K46" s="40">
        <f>+SUM(K40:K45)</f>
        <v>0.25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76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79</v>
      </c>
      <c r="C50" s="21"/>
      <c r="D50" s="21"/>
      <c r="E50" s="21"/>
      <c r="F50" s="21" t="s">
        <v>78</v>
      </c>
      <c r="G50" s="21" t="s">
        <v>77</v>
      </c>
      <c r="I50" s="22">
        <f>+I$3</f>
        <v>2004</v>
      </c>
      <c r="J50" s="22">
        <f>+J$3</f>
        <v>2005</v>
      </c>
      <c r="K50" s="22">
        <f>+K$3</f>
        <v>2006</v>
      </c>
      <c r="L50" s="22">
        <f>+L$3</f>
        <v>2007</v>
      </c>
      <c r="M50" s="22">
        <f>+M$3</f>
        <v>2008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81"/>
      <c r="C52" s="81"/>
      <c r="D52" s="81"/>
      <c r="E52" s="81"/>
      <c r="I52" s="59"/>
      <c r="J52" s="59"/>
      <c r="K52" s="59"/>
      <c r="L52" s="59"/>
      <c r="M52" s="59"/>
    </row>
    <row r="53" spans="1:13" ht="12.75">
      <c r="A53" s="23">
        <v>2</v>
      </c>
      <c r="B53" s="81"/>
      <c r="C53" s="81"/>
      <c r="D53" s="81"/>
      <c r="E53" s="8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97</v>
      </c>
      <c r="C57" s="32"/>
      <c r="D57" s="33"/>
      <c r="E57" s="33"/>
      <c r="F57" s="33"/>
      <c r="G57" s="30"/>
      <c r="H57" s="33"/>
      <c r="I57" s="34">
        <f>+I34+I46+I55</f>
        <v>67.84999999999997</v>
      </c>
      <c r="J57" s="34">
        <f>+J34+J46+J55</f>
        <v>47.699999999999996</v>
      </c>
      <c r="K57" s="34">
        <f>+K34+K46+K55</f>
        <v>47.099999999999994</v>
      </c>
      <c r="L57" s="34">
        <f>+L34+L46+L55</f>
        <v>22.7</v>
      </c>
      <c r="M57" s="34">
        <f>+M34+M46+M55</f>
        <v>12.55</v>
      </c>
    </row>
    <row r="59" spans="1:13" ht="15.75">
      <c r="A59" s="15" t="s">
        <v>96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2004</v>
      </c>
      <c r="J61" s="22">
        <f>+J$3</f>
        <v>2005</v>
      </c>
      <c r="K61" s="22">
        <f>+K$3</f>
        <v>2006</v>
      </c>
      <c r="L61" s="22">
        <f>+L$3</f>
        <v>2007</v>
      </c>
      <c r="M61" s="22">
        <f>+M$3</f>
        <v>2008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134</v>
      </c>
      <c r="C63" s="19" t="s">
        <v>33</v>
      </c>
      <c r="D63" s="19" t="s">
        <v>49</v>
      </c>
      <c r="E63" s="35" t="s">
        <v>126</v>
      </c>
      <c r="F63" s="36">
        <v>2.7</v>
      </c>
      <c r="G63" s="13">
        <v>2007</v>
      </c>
      <c r="I63" s="38">
        <f aca="true" t="shared" si="4" ref="I63:I69">+CEILING(IF($I$61&lt;=G63,F63*0.3,0),0.05)</f>
        <v>0.8500000000000001</v>
      </c>
      <c r="J63" s="38">
        <f aca="true" t="shared" si="5" ref="J63:J69">+CEILING(IF($J$61&lt;=G63,F63*0.3,0),0.05)</f>
        <v>0.8500000000000001</v>
      </c>
      <c r="K63" s="38">
        <f aca="true" t="shared" si="6" ref="K63:K69">+CEILING(IF($K$61&lt;=G63,F63*0.3,0),0.05)</f>
        <v>0.8500000000000001</v>
      </c>
      <c r="L63" s="38">
        <f aca="true" t="shared" si="7" ref="L63:L69">+CEILING(IF($L$61&lt;=G63,F63*0.3,0),0.05)</f>
        <v>0.8500000000000001</v>
      </c>
      <c r="M63" s="38">
        <f aca="true" t="shared" si="8" ref="M63:M69">+CEILING(IF($M$61&lt;=G63,F63*0.3,0),0.05)</f>
        <v>0</v>
      </c>
    </row>
    <row r="64" spans="1:13" ht="12.75">
      <c r="A64" s="23">
        <v>2</v>
      </c>
      <c r="B64" s="37" t="s">
        <v>159</v>
      </c>
      <c r="C64" s="19" t="s">
        <v>34</v>
      </c>
      <c r="D64" s="19" t="s">
        <v>52</v>
      </c>
      <c r="E64" s="35" t="s">
        <v>126</v>
      </c>
      <c r="F64" s="39">
        <v>1.4</v>
      </c>
      <c r="G64" s="35">
        <v>2007</v>
      </c>
      <c r="I64" s="39">
        <f t="shared" si="4"/>
        <v>0.45</v>
      </c>
      <c r="J64" s="39">
        <f t="shared" si="5"/>
        <v>0.45</v>
      </c>
      <c r="K64" s="39">
        <f t="shared" si="6"/>
        <v>0.45</v>
      </c>
      <c r="L64" s="39">
        <f t="shared" si="7"/>
        <v>0.45</v>
      </c>
      <c r="M64" s="39">
        <f t="shared" si="8"/>
        <v>0</v>
      </c>
    </row>
    <row r="65" spans="1:13" ht="12.75">
      <c r="A65" s="23">
        <v>3</v>
      </c>
      <c r="B65" s="37" t="s">
        <v>168</v>
      </c>
      <c r="C65" s="19" t="s">
        <v>47</v>
      </c>
      <c r="D65" s="19" t="s">
        <v>48</v>
      </c>
      <c r="E65" s="35" t="s">
        <v>126</v>
      </c>
      <c r="F65" s="39">
        <v>1</v>
      </c>
      <c r="G65" s="35">
        <v>2007</v>
      </c>
      <c r="I65" s="39">
        <f t="shared" si="4"/>
        <v>0.30000000000000004</v>
      </c>
      <c r="J65" s="39">
        <f t="shared" si="5"/>
        <v>0.30000000000000004</v>
      </c>
      <c r="K65" s="39">
        <f t="shared" si="6"/>
        <v>0.30000000000000004</v>
      </c>
      <c r="L65" s="39">
        <f t="shared" si="7"/>
        <v>0.30000000000000004</v>
      </c>
      <c r="M65" s="39">
        <f t="shared" si="8"/>
        <v>0</v>
      </c>
    </row>
    <row r="66" spans="1:13" ht="12.75">
      <c r="A66" s="23">
        <v>4</v>
      </c>
      <c r="B66" s="18" t="s">
        <v>169</v>
      </c>
      <c r="C66" s="19" t="s">
        <v>58</v>
      </c>
      <c r="D66" s="19" t="s">
        <v>53</v>
      </c>
      <c r="E66" s="19" t="s">
        <v>126</v>
      </c>
      <c r="F66" s="41">
        <v>1</v>
      </c>
      <c r="G66" s="19">
        <v>2007</v>
      </c>
      <c r="I66" s="39">
        <f t="shared" si="4"/>
        <v>0.30000000000000004</v>
      </c>
      <c r="J66" s="39">
        <f t="shared" si="5"/>
        <v>0.30000000000000004</v>
      </c>
      <c r="K66" s="39">
        <f t="shared" si="6"/>
        <v>0.30000000000000004</v>
      </c>
      <c r="L66" s="39">
        <f t="shared" si="7"/>
        <v>0.30000000000000004</v>
      </c>
      <c r="M66" s="39">
        <f t="shared" si="8"/>
        <v>0</v>
      </c>
    </row>
    <row r="67" spans="1:13" ht="12.75">
      <c r="A67" s="23">
        <v>5</v>
      </c>
      <c r="B67" s="37" t="s">
        <v>144</v>
      </c>
      <c r="C67" s="19" t="s">
        <v>33</v>
      </c>
      <c r="D67" s="19" t="s">
        <v>39</v>
      </c>
      <c r="E67" s="35" t="s">
        <v>126</v>
      </c>
      <c r="F67" s="36">
        <v>0.55</v>
      </c>
      <c r="G67" s="13">
        <v>2007</v>
      </c>
      <c r="I67" s="39">
        <f t="shared" si="4"/>
        <v>0.2</v>
      </c>
      <c r="J67" s="39">
        <f t="shared" si="5"/>
        <v>0.2</v>
      </c>
      <c r="K67" s="39">
        <f t="shared" si="6"/>
        <v>0.2</v>
      </c>
      <c r="L67" s="39">
        <f t="shared" si="7"/>
        <v>0.2</v>
      </c>
      <c r="M67" s="39">
        <f t="shared" si="8"/>
        <v>0</v>
      </c>
    </row>
    <row r="68" spans="1:13" ht="12.75">
      <c r="A68" s="23">
        <v>6</v>
      </c>
      <c r="B68" s="37" t="s">
        <v>171</v>
      </c>
      <c r="C68" s="19" t="s">
        <v>33</v>
      </c>
      <c r="D68" s="19" t="s">
        <v>45</v>
      </c>
      <c r="E68" s="35" t="s">
        <v>126</v>
      </c>
      <c r="F68" s="36">
        <v>0.55</v>
      </c>
      <c r="G68" s="13">
        <v>2007</v>
      </c>
      <c r="I68" s="39">
        <f>+CEILING(IF($I$61&lt;=G68,F68*0.3,0),0.05)</f>
        <v>0.2</v>
      </c>
      <c r="J68" s="39">
        <f>+CEILING(IF($J$61&lt;=G68,F68*0.3,0),0.05)</f>
        <v>0.2</v>
      </c>
      <c r="K68" s="39">
        <f>+CEILING(IF($K$61&lt;=G68,F68*0.3,0),0.05)</f>
        <v>0.2</v>
      </c>
      <c r="L68" s="39">
        <f>+CEILING(IF($L$61&lt;=G68,F68*0.3,0),0.05)</f>
        <v>0.2</v>
      </c>
      <c r="M68" s="39">
        <f>+CEILING(IF($M$61&lt;=G68,F68*0.3,0),0.05)</f>
        <v>0</v>
      </c>
    </row>
    <row r="69" spans="1:13" ht="12.75">
      <c r="A69" s="23" t="s">
        <v>172</v>
      </c>
      <c r="B69" s="37"/>
      <c r="D69" s="19"/>
      <c r="E69" s="35"/>
      <c r="F69" s="39"/>
      <c r="G69" s="35"/>
      <c r="I69" s="39">
        <f t="shared" si="4"/>
        <v>0</v>
      </c>
      <c r="J69" s="39">
        <f t="shared" si="5"/>
        <v>0</v>
      </c>
      <c r="K69" s="39">
        <f t="shared" si="6"/>
        <v>0</v>
      </c>
      <c r="L69" s="39">
        <f t="shared" si="7"/>
        <v>0</v>
      </c>
      <c r="M69" s="39">
        <f t="shared" si="8"/>
        <v>0</v>
      </c>
    </row>
    <row r="70" spans="1:13" ht="7.5" customHeight="1">
      <c r="A70" s="23"/>
      <c r="I70" s="27"/>
      <c r="J70" s="27"/>
      <c r="K70" s="27"/>
      <c r="L70" s="27"/>
      <c r="M70" s="27"/>
    </row>
    <row r="71" spans="1:13" ht="12.75">
      <c r="A71" s="23"/>
      <c r="I71" s="27">
        <f>+SUM(I63:I70)</f>
        <v>2.3000000000000003</v>
      </c>
      <c r="J71" s="27">
        <f>+SUM(J63:J70)</f>
        <v>2.3000000000000003</v>
      </c>
      <c r="K71" s="27">
        <f>+SUM(K63:K70)</f>
        <v>2.3000000000000003</v>
      </c>
      <c r="L71" s="27">
        <f>+SUM(L63:L70)</f>
        <v>2.3000000000000003</v>
      </c>
      <c r="M71" s="27">
        <f>+SUM(M63:M70)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18" t="s">
        <v>543</v>
      </c>
      <c r="C5" s="19" t="s">
        <v>42</v>
      </c>
      <c r="D5" s="19" t="s">
        <v>40</v>
      </c>
      <c r="E5" s="19" t="s">
        <v>70</v>
      </c>
      <c r="F5" s="36">
        <v>6.9</v>
      </c>
      <c r="G5" s="13">
        <v>2008</v>
      </c>
      <c r="I5" s="38">
        <f aca="true" t="shared" si="0" ref="I5:M14">+IF($G5&gt;=I$3,$F5,0)</f>
        <v>6.9</v>
      </c>
      <c r="J5" s="38">
        <f t="shared" si="0"/>
        <v>6.9</v>
      </c>
      <c r="K5" s="38">
        <f t="shared" si="0"/>
        <v>6.9</v>
      </c>
      <c r="L5" s="38">
        <f t="shared" si="0"/>
        <v>6.9</v>
      </c>
      <c r="M5" s="38">
        <f t="shared" si="0"/>
        <v>6.9</v>
      </c>
    </row>
    <row r="6" spans="1:13" ht="12.75">
      <c r="A6" s="23">
        <v>2</v>
      </c>
      <c r="B6" s="63" t="s">
        <v>608</v>
      </c>
      <c r="C6" s="19" t="s">
        <v>58</v>
      </c>
      <c r="D6" s="19" t="s">
        <v>55</v>
      </c>
      <c r="E6" s="35" t="s">
        <v>70</v>
      </c>
      <c r="F6" s="36">
        <v>3.9</v>
      </c>
      <c r="G6" s="13">
        <v>2008</v>
      </c>
      <c r="I6" s="39">
        <f t="shared" si="0"/>
        <v>3.9</v>
      </c>
      <c r="J6" s="39">
        <f t="shared" si="0"/>
        <v>3.9</v>
      </c>
      <c r="K6" s="39">
        <f t="shared" si="0"/>
        <v>3.9</v>
      </c>
      <c r="L6" s="39">
        <f t="shared" si="0"/>
        <v>3.9</v>
      </c>
      <c r="M6" s="39">
        <f t="shared" si="0"/>
        <v>3.9</v>
      </c>
    </row>
    <row r="7" spans="1:13" ht="12.75">
      <c r="A7" s="23">
        <v>3</v>
      </c>
      <c r="B7" s="37" t="s">
        <v>849</v>
      </c>
      <c r="C7" s="19" t="s">
        <v>47</v>
      </c>
      <c r="D7" s="19" t="s">
        <v>36</v>
      </c>
      <c r="E7" s="35" t="s">
        <v>70</v>
      </c>
      <c r="F7" s="39">
        <v>3.85</v>
      </c>
      <c r="G7" s="35">
        <v>2007</v>
      </c>
      <c r="I7" s="39">
        <f t="shared" si="0"/>
        <v>3.85</v>
      </c>
      <c r="J7" s="39">
        <f t="shared" si="0"/>
        <v>3.85</v>
      </c>
      <c r="K7" s="39">
        <f t="shared" si="0"/>
        <v>3.85</v>
      </c>
      <c r="L7" s="39">
        <f t="shared" si="0"/>
        <v>3.85</v>
      </c>
      <c r="M7" s="39">
        <f t="shared" si="0"/>
        <v>0</v>
      </c>
    </row>
    <row r="8" spans="1:13" ht="12.75">
      <c r="A8" s="23">
        <v>4</v>
      </c>
      <c r="B8" s="37" t="s">
        <v>447</v>
      </c>
      <c r="C8" s="19" t="s">
        <v>34</v>
      </c>
      <c r="D8" s="19" t="s">
        <v>36</v>
      </c>
      <c r="E8" s="35" t="s">
        <v>70</v>
      </c>
      <c r="F8" s="36">
        <v>2.55</v>
      </c>
      <c r="G8" s="14">
        <v>2007</v>
      </c>
      <c r="I8" s="39">
        <f t="shared" si="0"/>
        <v>2.55</v>
      </c>
      <c r="J8" s="39">
        <f t="shared" si="0"/>
        <v>2.55</v>
      </c>
      <c r="K8" s="39">
        <f t="shared" si="0"/>
        <v>2.55</v>
      </c>
      <c r="L8" s="39">
        <f t="shared" si="0"/>
        <v>2.55</v>
      </c>
      <c r="M8" s="39">
        <f t="shared" si="0"/>
        <v>0</v>
      </c>
    </row>
    <row r="9" spans="1:13" ht="12.75">
      <c r="A9" s="23">
        <v>5</v>
      </c>
      <c r="B9" s="37" t="s">
        <v>544</v>
      </c>
      <c r="C9" s="19" t="s">
        <v>54</v>
      </c>
      <c r="D9" s="19" t="s">
        <v>51</v>
      </c>
      <c r="E9" s="35" t="s">
        <v>70</v>
      </c>
      <c r="F9" s="36">
        <v>2.1</v>
      </c>
      <c r="G9" s="13">
        <v>2007</v>
      </c>
      <c r="I9" s="39">
        <f t="shared" si="0"/>
        <v>2.1</v>
      </c>
      <c r="J9" s="39">
        <f t="shared" si="0"/>
        <v>2.1</v>
      </c>
      <c r="K9" s="39">
        <f t="shared" si="0"/>
        <v>2.1</v>
      </c>
      <c r="L9" s="39">
        <f t="shared" si="0"/>
        <v>2.1</v>
      </c>
      <c r="M9" s="39">
        <f t="shared" si="0"/>
        <v>0</v>
      </c>
    </row>
    <row r="10" spans="1:13" ht="12.75">
      <c r="A10" s="23">
        <v>6</v>
      </c>
      <c r="B10" s="37" t="s">
        <v>448</v>
      </c>
      <c r="C10" s="19" t="s">
        <v>54</v>
      </c>
      <c r="D10" s="19" t="s">
        <v>50</v>
      </c>
      <c r="E10" s="35" t="s">
        <v>70</v>
      </c>
      <c r="F10" s="36">
        <v>1.9</v>
      </c>
      <c r="G10" s="13">
        <v>2007</v>
      </c>
      <c r="I10" s="39">
        <f t="shared" si="0"/>
        <v>1.9</v>
      </c>
      <c r="J10" s="39">
        <f t="shared" si="0"/>
        <v>1.9</v>
      </c>
      <c r="K10" s="39">
        <f t="shared" si="0"/>
        <v>1.9</v>
      </c>
      <c r="L10" s="39">
        <f t="shared" si="0"/>
        <v>1.9</v>
      </c>
      <c r="M10" s="39">
        <f t="shared" si="0"/>
        <v>0</v>
      </c>
    </row>
    <row r="11" spans="1:13" ht="12.75">
      <c r="A11" s="23">
        <v>7</v>
      </c>
      <c r="B11" s="37" t="s">
        <v>449</v>
      </c>
      <c r="C11" s="19" t="s">
        <v>35</v>
      </c>
      <c r="D11" s="19" t="s">
        <v>81</v>
      </c>
      <c r="E11" s="35" t="s">
        <v>70</v>
      </c>
      <c r="F11" s="36">
        <v>0.85</v>
      </c>
      <c r="G11" s="13">
        <v>2007</v>
      </c>
      <c r="I11" s="39">
        <f t="shared" si="0"/>
        <v>0.85</v>
      </c>
      <c r="J11" s="39">
        <f t="shared" si="0"/>
        <v>0.85</v>
      </c>
      <c r="K11" s="39">
        <f t="shared" si="0"/>
        <v>0.85</v>
      </c>
      <c r="L11" s="39">
        <f t="shared" si="0"/>
        <v>0.85</v>
      </c>
      <c r="M11" s="39">
        <f t="shared" si="0"/>
        <v>0</v>
      </c>
    </row>
    <row r="12" spans="1:13" ht="12.75">
      <c r="A12" s="23">
        <v>8</v>
      </c>
      <c r="B12" s="37" t="s">
        <v>451</v>
      </c>
      <c r="C12" s="19" t="s">
        <v>30</v>
      </c>
      <c r="D12" s="19" t="s">
        <v>52</v>
      </c>
      <c r="E12" s="35" t="s">
        <v>70</v>
      </c>
      <c r="F12" s="36">
        <v>6.15</v>
      </c>
      <c r="G12" s="13">
        <v>2006</v>
      </c>
      <c r="I12" s="39">
        <f t="shared" si="0"/>
        <v>6.15</v>
      </c>
      <c r="J12" s="39">
        <f t="shared" si="0"/>
        <v>6.15</v>
      </c>
      <c r="K12" s="39">
        <f t="shared" si="0"/>
        <v>6.15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452</v>
      </c>
      <c r="C13" s="19" t="s">
        <v>35</v>
      </c>
      <c r="D13" s="19" t="s">
        <v>44</v>
      </c>
      <c r="E13" s="35" t="s">
        <v>70</v>
      </c>
      <c r="F13" s="36">
        <v>6</v>
      </c>
      <c r="G13" s="13">
        <v>2006</v>
      </c>
      <c r="I13" s="39">
        <f t="shared" si="0"/>
        <v>6</v>
      </c>
      <c r="J13" s="39">
        <f t="shared" si="0"/>
        <v>6</v>
      </c>
      <c r="K13" s="39">
        <f t="shared" si="0"/>
        <v>6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453</v>
      </c>
      <c r="C14" s="19" t="s">
        <v>33</v>
      </c>
      <c r="D14" s="19" t="s">
        <v>52</v>
      </c>
      <c r="E14" s="35" t="s">
        <v>70</v>
      </c>
      <c r="F14" s="36">
        <v>4.1</v>
      </c>
      <c r="G14" s="13">
        <v>2006</v>
      </c>
      <c r="I14" s="39">
        <f t="shared" si="0"/>
        <v>4.1</v>
      </c>
      <c r="J14" s="39">
        <f t="shared" si="0"/>
        <v>4.1</v>
      </c>
      <c r="K14" s="39">
        <f t="shared" si="0"/>
        <v>4.1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454</v>
      </c>
      <c r="C15" s="19" t="s">
        <v>30</v>
      </c>
      <c r="D15" s="19" t="s">
        <v>81</v>
      </c>
      <c r="E15" s="35" t="s">
        <v>70</v>
      </c>
      <c r="F15" s="36">
        <v>3.2</v>
      </c>
      <c r="G15" s="13">
        <v>2006</v>
      </c>
      <c r="I15" s="39">
        <f aca="true" t="shared" si="1" ref="I15:M24">+IF($G15&gt;=I$3,$F15,0)</f>
        <v>3.2</v>
      </c>
      <c r="J15" s="39">
        <f t="shared" si="1"/>
        <v>3.2</v>
      </c>
      <c r="K15" s="39">
        <f t="shared" si="1"/>
        <v>3.2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455</v>
      </c>
      <c r="C16" s="19" t="s">
        <v>33</v>
      </c>
      <c r="D16" s="19" t="s">
        <v>45</v>
      </c>
      <c r="E16" s="35" t="s">
        <v>70</v>
      </c>
      <c r="F16" s="36">
        <v>2.6</v>
      </c>
      <c r="G16" s="13">
        <v>2006</v>
      </c>
      <c r="I16" s="39">
        <f t="shared" si="1"/>
        <v>2.6</v>
      </c>
      <c r="J16" s="39">
        <f t="shared" si="1"/>
        <v>2.6</v>
      </c>
      <c r="K16" s="39">
        <f t="shared" si="1"/>
        <v>2.6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456</v>
      </c>
      <c r="C17" s="19" t="s">
        <v>33</v>
      </c>
      <c r="D17" s="19" t="s">
        <v>45</v>
      </c>
      <c r="E17" s="35" t="s">
        <v>70</v>
      </c>
      <c r="F17" s="36">
        <v>0.5</v>
      </c>
      <c r="G17" s="13">
        <v>2006</v>
      </c>
      <c r="I17" s="39">
        <f t="shared" si="1"/>
        <v>0.5</v>
      </c>
      <c r="J17" s="39">
        <f t="shared" si="1"/>
        <v>0.5</v>
      </c>
      <c r="K17" s="39">
        <f t="shared" si="1"/>
        <v>0.5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457</v>
      </c>
      <c r="C18" s="19" t="s">
        <v>33</v>
      </c>
      <c r="D18" s="19" t="s">
        <v>52</v>
      </c>
      <c r="E18" s="35" t="s">
        <v>70</v>
      </c>
      <c r="F18" s="36">
        <v>2.8</v>
      </c>
      <c r="G18" s="13">
        <v>2005</v>
      </c>
      <c r="I18" s="39">
        <f t="shared" si="1"/>
        <v>2.8</v>
      </c>
      <c r="J18" s="39">
        <f t="shared" si="1"/>
        <v>2.8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458</v>
      </c>
      <c r="C19" s="19" t="s">
        <v>35</v>
      </c>
      <c r="D19" s="19" t="s">
        <v>41</v>
      </c>
      <c r="E19" s="35" t="s">
        <v>32</v>
      </c>
      <c r="F19" s="36">
        <v>6</v>
      </c>
      <c r="G19" s="13">
        <v>2004</v>
      </c>
      <c r="I19" s="39">
        <f t="shared" si="1"/>
        <v>6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821</v>
      </c>
      <c r="C20" s="19" t="s">
        <v>54</v>
      </c>
      <c r="D20" s="19" t="s">
        <v>51</v>
      </c>
      <c r="E20" s="35" t="s">
        <v>70</v>
      </c>
      <c r="F20" s="36">
        <v>0.6</v>
      </c>
      <c r="G20" s="13">
        <v>2004</v>
      </c>
      <c r="I20" s="39">
        <f t="shared" si="1"/>
        <v>0.6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63" t="s">
        <v>657</v>
      </c>
      <c r="C21" s="19" t="s">
        <v>54</v>
      </c>
      <c r="D21" s="19" t="s">
        <v>62</v>
      </c>
      <c r="E21" s="35" t="s">
        <v>70</v>
      </c>
      <c r="F21" s="39">
        <v>0.6</v>
      </c>
      <c r="G21" s="35">
        <v>2004</v>
      </c>
      <c r="I21" s="39">
        <f t="shared" si="1"/>
        <v>0.6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63" t="s">
        <v>839</v>
      </c>
      <c r="C22" s="19" t="s">
        <v>33</v>
      </c>
      <c r="D22" s="19" t="s">
        <v>60</v>
      </c>
      <c r="E22" s="35" t="s">
        <v>70</v>
      </c>
      <c r="F22" s="36">
        <v>0.6</v>
      </c>
      <c r="G22" s="13">
        <v>2004</v>
      </c>
      <c r="I22" s="39">
        <f t="shared" si="1"/>
        <v>0.6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63" t="s">
        <v>681</v>
      </c>
      <c r="C23" s="19" t="s">
        <v>54</v>
      </c>
      <c r="D23" s="19" t="s">
        <v>68</v>
      </c>
      <c r="E23" s="35" t="s">
        <v>70</v>
      </c>
      <c r="F23" s="36">
        <v>0.6</v>
      </c>
      <c r="G23" s="13">
        <v>2004</v>
      </c>
      <c r="I23" s="39">
        <f t="shared" si="1"/>
        <v>0.6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63" t="s">
        <v>806</v>
      </c>
      <c r="C24" s="19" t="s">
        <v>54</v>
      </c>
      <c r="D24" s="19" t="s">
        <v>52</v>
      </c>
      <c r="E24" s="35" t="s">
        <v>70</v>
      </c>
      <c r="F24" s="36">
        <v>0.6</v>
      </c>
      <c r="G24" s="13">
        <v>2004</v>
      </c>
      <c r="I24" s="39">
        <f t="shared" si="1"/>
        <v>0.6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777</v>
      </c>
      <c r="C25" s="19" t="s">
        <v>33</v>
      </c>
      <c r="D25" s="19" t="s">
        <v>31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687</v>
      </c>
      <c r="C26" s="19" t="s">
        <v>30</v>
      </c>
      <c r="D26" s="19" t="s">
        <v>49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765</v>
      </c>
      <c r="C27" s="19" t="s">
        <v>47</v>
      </c>
      <c r="D27" s="19" t="s">
        <v>53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695</v>
      </c>
      <c r="C28" s="19" t="s">
        <v>54</v>
      </c>
      <c r="D28" s="19" t="s">
        <v>36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701</v>
      </c>
      <c r="C29" s="19" t="s">
        <v>58</v>
      </c>
      <c r="D29" s="19" t="s">
        <v>80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844</v>
      </c>
      <c r="C30" s="19" t="s">
        <v>30</v>
      </c>
      <c r="D30" s="19" t="s">
        <v>80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/>
      <c r="D31" s="19"/>
      <c r="E31" s="35"/>
      <c r="F31" s="36"/>
      <c r="G31" s="13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63"/>
      <c r="D32" s="19"/>
      <c r="E32" s="35"/>
      <c r="F32" s="36"/>
      <c r="G32" s="13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60.00000000000002</v>
      </c>
      <c r="J34" s="40">
        <f>+SUM(J5:J32)</f>
        <v>47.400000000000006</v>
      </c>
      <c r="K34" s="40">
        <f>+SUM(K5:K32)</f>
        <v>44.60000000000001</v>
      </c>
      <c r="L34" s="40">
        <f>+SUM(L5:L32)</f>
        <v>22.05</v>
      </c>
      <c r="M34" s="40">
        <f>+SUM(M5:M32)</f>
        <v>10.8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780</v>
      </c>
      <c r="C40" s="19" t="s">
        <v>34</v>
      </c>
      <c r="D40" s="19" t="s">
        <v>66</v>
      </c>
      <c r="E40" s="35">
        <v>2003</v>
      </c>
      <c r="F40" s="36">
        <v>0.55</v>
      </c>
      <c r="G40" s="13">
        <v>2007</v>
      </c>
      <c r="I40" s="38">
        <f>+CEILING(IF($I$38=E40,F40,IF($I$38&lt;=G40,F40*0.3,0)),0.05)</f>
        <v>0.2</v>
      </c>
      <c r="J40" s="38">
        <f>+CEILING(IF($J$38&lt;=G40,F40*0.3,0),0.05)</f>
        <v>0.2</v>
      </c>
      <c r="K40" s="38">
        <f>+CEILING(IF($K$38&lt;=G40,F40*0.3,0),0.05)</f>
        <v>0.2</v>
      </c>
      <c r="L40" s="38">
        <f>+CEILING(IF($L$38&lt;=G40,F40*0.3,0),0.05)</f>
        <v>0.2</v>
      </c>
      <c r="M40" s="38">
        <f>CEILING(IF($M$38&lt;=G40,F40*0.3,0),0.05)</f>
        <v>0</v>
      </c>
    </row>
    <row r="41" spans="1:13" ht="12.75">
      <c r="A41" s="23">
        <v>2</v>
      </c>
      <c r="B41" s="37" t="s">
        <v>450</v>
      </c>
      <c r="C41" s="19" t="s">
        <v>35</v>
      </c>
      <c r="D41" s="19" t="s">
        <v>56</v>
      </c>
      <c r="E41" s="35">
        <v>2004</v>
      </c>
      <c r="F41" s="36">
        <v>0.55</v>
      </c>
      <c r="G41" s="13">
        <v>2007</v>
      </c>
      <c r="I41" s="39">
        <f>+CEILING(IF($I$38=E41,F41,IF($I$38&lt;=G41,F41*0.3,0)),0.05)</f>
        <v>0.55</v>
      </c>
      <c r="J41" s="39">
        <f>+CEILING(IF($J$38&lt;=G41,F41*0.3,0),0.05)</f>
        <v>0.2</v>
      </c>
      <c r="K41" s="39">
        <f>+CEILING(IF($K$38&lt;=G41,F41*0.3,0),0.05)</f>
        <v>0.2</v>
      </c>
      <c r="L41" s="39">
        <f>+CEILING(IF($L$38&lt;=G41,F41*0.3,0),0.05)</f>
        <v>0.2</v>
      </c>
      <c r="M41" s="39">
        <f>CEILING(IF($M$38&lt;=G41,F41*0.3,0),0.05)</f>
        <v>0</v>
      </c>
    </row>
    <row r="42" spans="1:13" ht="12.75">
      <c r="A42" s="23">
        <v>3</v>
      </c>
      <c r="B42" s="37" t="s">
        <v>716</v>
      </c>
      <c r="C42" s="19" t="s">
        <v>33</v>
      </c>
      <c r="D42" s="19" t="s">
        <v>39</v>
      </c>
      <c r="E42" s="35">
        <v>2003</v>
      </c>
      <c r="F42" s="36">
        <v>1.9</v>
      </c>
      <c r="G42" s="13">
        <v>2006</v>
      </c>
      <c r="I42" s="39">
        <f>+CEILING(IF($I$38=E42,F42,IF($I$38&lt;=G42,F42*0.3,0)),0.05)</f>
        <v>0.6000000000000001</v>
      </c>
      <c r="J42" s="39">
        <f>+CEILING(IF($J$38&lt;=G42,F42*0.3,0),0.05)</f>
        <v>0.6000000000000001</v>
      </c>
      <c r="K42" s="39">
        <f>+CEILING(IF($K$38&lt;=G42,F42*0.3,0),0.05)</f>
        <v>0.6000000000000001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37" t="s">
        <v>781</v>
      </c>
      <c r="C43" s="19" t="s">
        <v>33</v>
      </c>
      <c r="D43" s="19" t="s">
        <v>50</v>
      </c>
      <c r="E43" s="35">
        <v>2002</v>
      </c>
      <c r="F43" s="36">
        <v>1.4</v>
      </c>
      <c r="G43" s="13">
        <v>2006</v>
      </c>
      <c r="I43" s="39">
        <f>+CEILING(IF($I$38=E43,F43,IF($I$38&lt;=G43,F43*0.3,0)),0.05)</f>
        <v>0.45</v>
      </c>
      <c r="J43" s="39">
        <f>+CEILING(IF($J$38&lt;=G43,F43*0.3,0),0.05)</f>
        <v>0.45</v>
      </c>
      <c r="K43" s="39">
        <f>+CEILING(IF($K$38&lt;=G43,F43*0.3,0),0.05)</f>
        <v>0.45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B44" s="37" t="s">
        <v>782</v>
      </c>
      <c r="C44" s="19" t="s">
        <v>47</v>
      </c>
      <c r="D44" s="19" t="s">
        <v>40</v>
      </c>
      <c r="E44" s="35">
        <v>2003</v>
      </c>
      <c r="F44" s="36">
        <v>1.2</v>
      </c>
      <c r="G44" s="13">
        <v>2006</v>
      </c>
      <c r="I44" s="39">
        <f>+CEILING(IF($I$38=E44,F44,IF($I$38&lt;=G44,F44*0.3,0)),0.05)</f>
        <v>0.4</v>
      </c>
      <c r="J44" s="39">
        <f>+CEILING(IF($J$38&lt;=G44,F44*0.3,0),0.05)</f>
        <v>0.4</v>
      </c>
      <c r="K44" s="39">
        <f>+CEILING(IF($K$38&lt;=G44,F44*0.3,0),0.05)</f>
        <v>0.4</v>
      </c>
      <c r="L44" s="39">
        <f>+CEILING(IF($L$38&lt;=G44,F44*0.3,0),0.05)</f>
        <v>0</v>
      </c>
      <c r="M44" s="39">
        <f>CEILING(IF($M$38&lt;=G44,F44*0.3,0),0.05)</f>
        <v>0</v>
      </c>
    </row>
    <row r="45" spans="1:13" ht="12.75">
      <c r="A45" s="23">
        <v>6</v>
      </c>
      <c r="B45" s="37" t="s">
        <v>783</v>
      </c>
      <c r="C45" s="19" t="s">
        <v>58</v>
      </c>
      <c r="D45" s="19" t="s">
        <v>81</v>
      </c>
      <c r="E45" s="35">
        <v>2002</v>
      </c>
      <c r="F45" s="36">
        <v>1.1</v>
      </c>
      <c r="G45" s="13">
        <v>2006</v>
      </c>
      <c r="I45" s="39">
        <f aca="true" t="shared" si="3" ref="I45:I50">+CEILING(IF($I$38=E45,F45,IF($I$38&lt;=G45,F45*0.3,0)),0.05)</f>
        <v>0.35000000000000003</v>
      </c>
      <c r="J45" s="39">
        <f aca="true" t="shared" si="4" ref="J45:J50">+CEILING(IF($J$38&lt;=G45,F45*0.3,0),0.05)</f>
        <v>0.35000000000000003</v>
      </c>
      <c r="K45" s="39">
        <f aca="true" t="shared" si="5" ref="K45:K50">+CEILING(IF($K$38&lt;=G45,F45*0.3,0),0.05)</f>
        <v>0.35000000000000003</v>
      </c>
      <c r="L45" s="39">
        <f aca="true" t="shared" si="6" ref="L45:L50">+CEILING(IF($L$38&lt;=G45,F45*0.3,0),0.05)</f>
        <v>0</v>
      </c>
      <c r="M45" s="39">
        <f aca="true" t="shared" si="7" ref="M45:M50">CEILING(IF($M$38&lt;=G45,F45*0.3,0),0.05)</f>
        <v>0</v>
      </c>
    </row>
    <row r="46" spans="1:13" ht="12.75">
      <c r="A46" s="23">
        <v>7</v>
      </c>
      <c r="B46" s="37" t="s">
        <v>232</v>
      </c>
      <c r="C46" s="19" t="s">
        <v>35</v>
      </c>
      <c r="D46" s="19" t="s">
        <v>81</v>
      </c>
      <c r="E46" s="35">
        <v>2002</v>
      </c>
      <c r="F46" s="36">
        <v>1.1</v>
      </c>
      <c r="G46" s="13">
        <v>2006</v>
      </c>
      <c r="I46" s="39">
        <f t="shared" si="3"/>
        <v>0.35000000000000003</v>
      </c>
      <c r="J46" s="39">
        <f t="shared" si="4"/>
        <v>0.35000000000000003</v>
      </c>
      <c r="K46" s="39">
        <f t="shared" si="5"/>
        <v>0.35000000000000003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 t="s">
        <v>784</v>
      </c>
      <c r="C47" s="19" t="s">
        <v>47</v>
      </c>
      <c r="D47" s="19" t="s">
        <v>51</v>
      </c>
      <c r="E47" s="35">
        <v>2003</v>
      </c>
      <c r="F47" s="39">
        <v>0.5</v>
      </c>
      <c r="G47" s="35">
        <v>2006</v>
      </c>
      <c r="I47" s="39">
        <f t="shared" si="3"/>
        <v>0.15000000000000002</v>
      </c>
      <c r="J47" s="39">
        <f t="shared" si="4"/>
        <v>0.15000000000000002</v>
      </c>
      <c r="K47" s="39">
        <f t="shared" si="5"/>
        <v>0.15000000000000002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63" t="s">
        <v>607</v>
      </c>
      <c r="C48" s="19" t="s">
        <v>54</v>
      </c>
      <c r="D48" s="19" t="s">
        <v>36</v>
      </c>
      <c r="E48" s="35">
        <v>2004</v>
      </c>
      <c r="F48" s="36">
        <v>3.65</v>
      </c>
      <c r="G48" s="13">
        <v>2005</v>
      </c>
      <c r="I48" s="39">
        <f t="shared" si="3"/>
        <v>3.6500000000000004</v>
      </c>
      <c r="J48" s="39">
        <f t="shared" si="4"/>
        <v>1.1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 t="s">
        <v>748</v>
      </c>
      <c r="C49" s="19" t="s">
        <v>42</v>
      </c>
      <c r="D49" s="19" t="s">
        <v>57</v>
      </c>
      <c r="E49" s="35">
        <v>2002</v>
      </c>
      <c r="F49" s="36">
        <v>3.1</v>
      </c>
      <c r="G49" s="13">
        <v>2005</v>
      </c>
      <c r="I49" s="39">
        <f t="shared" si="3"/>
        <v>0.9500000000000001</v>
      </c>
      <c r="J49" s="39">
        <f t="shared" si="4"/>
        <v>0.9500000000000001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18" t="s">
        <v>775</v>
      </c>
      <c r="C50" s="19" t="s">
        <v>54</v>
      </c>
      <c r="D50" s="19" t="s">
        <v>62</v>
      </c>
      <c r="E50" s="19">
        <v>2003</v>
      </c>
      <c r="F50" s="36">
        <v>1.4</v>
      </c>
      <c r="G50" s="13">
        <v>2005</v>
      </c>
      <c r="I50" s="39">
        <f t="shared" si="3"/>
        <v>0.45</v>
      </c>
      <c r="J50" s="39">
        <f t="shared" si="4"/>
        <v>0.45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37" t="s">
        <v>559</v>
      </c>
      <c r="C51" s="19" t="s">
        <v>58</v>
      </c>
      <c r="D51" s="19" t="s">
        <v>31</v>
      </c>
      <c r="E51" s="35">
        <v>2004</v>
      </c>
      <c r="F51" s="36">
        <v>2.5</v>
      </c>
      <c r="G51" s="13">
        <v>2004</v>
      </c>
      <c r="I51" s="39">
        <f aca="true" t="shared" si="8" ref="I51:I64">+CEILING(IF($I$38=E51,F51,IF($I$38&lt;=G51,F51*0.3,0)),0.05)</f>
        <v>2.5</v>
      </c>
      <c r="J51" s="39">
        <f aca="true" t="shared" si="9" ref="J51:J64">+CEILING(IF($J$38&lt;=G51,F51*0.3,0),0.05)</f>
        <v>0</v>
      </c>
      <c r="K51" s="39">
        <f aca="true" t="shared" si="10" ref="K51:K64">+CEILING(IF($K$38&lt;=G51,F51*0.3,0),0.05)</f>
        <v>0</v>
      </c>
      <c r="L51" s="39">
        <f aca="true" t="shared" si="11" ref="L51:L64">+CEILING(IF($L$38&lt;=G51,F51*0.3,0),0.05)</f>
        <v>0</v>
      </c>
      <c r="M51" s="39">
        <f aca="true" t="shared" si="12" ref="M51:M64">CEILING(IF($M$38&lt;=G51,F51*0.3,0),0.05)</f>
        <v>0</v>
      </c>
    </row>
    <row r="52" spans="1:13" ht="12.75">
      <c r="A52" s="23">
        <v>13</v>
      </c>
      <c r="B52" s="37" t="s">
        <v>337</v>
      </c>
      <c r="C52" s="19" t="s">
        <v>33</v>
      </c>
      <c r="D52" s="19" t="s">
        <v>38</v>
      </c>
      <c r="E52" s="35">
        <v>2002</v>
      </c>
      <c r="F52" s="36">
        <v>1.1</v>
      </c>
      <c r="G52" s="13">
        <v>2004</v>
      </c>
      <c r="I52" s="39">
        <f t="shared" si="8"/>
        <v>0.35000000000000003</v>
      </c>
      <c r="J52" s="39">
        <f t="shared" si="9"/>
        <v>0</v>
      </c>
      <c r="K52" s="39">
        <f t="shared" si="10"/>
        <v>0</v>
      </c>
      <c r="L52" s="39">
        <f t="shared" si="11"/>
        <v>0</v>
      </c>
      <c r="M52" s="39">
        <f t="shared" si="12"/>
        <v>0</v>
      </c>
    </row>
    <row r="53" spans="1:13" ht="12.75">
      <c r="A53" s="23">
        <v>14</v>
      </c>
      <c r="B53" s="63" t="s">
        <v>609</v>
      </c>
      <c r="C53" s="19" t="s">
        <v>54</v>
      </c>
      <c r="D53" s="19" t="s">
        <v>36</v>
      </c>
      <c r="E53" s="35">
        <v>2004</v>
      </c>
      <c r="F53" s="36">
        <v>1.1</v>
      </c>
      <c r="G53" s="13">
        <v>2004</v>
      </c>
      <c r="I53" s="39">
        <f t="shared" si="8"/>
        <v>1.1</v>
      </c>
      <c r="J53" s="39">
        <f t="shared" si="9"/>
        <v>0</v>
      </c>
      <c r="K53" s="39">
        <f t="shared" si="10"/>
        <v>0</v>
      </c>
      <c r="L53" s="39">
        <f t="shared" si="11"/>
        <v>0</v>
      </c>
      <c r="M53" s="39">
        <f t="shared" si="12"/>
        <v>0</v>
      </c>
    </row>
    <row r="54" spans="1:13" ht="12.75">
      <c r="A54" s="23">
        <v>15</v>
      </c>
      <c r="B54" s="37" t="s">
        <v>696</v>
      </c>
      <c r="C54" s="19" t="s">
        <v>54</v>
      </c>
      <c r="D54" s="19" t="s">
        <v>49</v>
      </c>
      <c r="E54" s="35">
        <v>2004</v>
      </c>
      <c r="F54" s="36">
        <v>0.6</v>
      </c>
      <c r="G54" s="13">
        <v>2004</v>
      </c>
      <c r="I54" s="39">
        <f t="shared" si="8"/>
        <v>0.6000000000000001</v>
      </c>
      <c r="J54" s="39">
        <f t="shared" si="9"/>
        <v>0</v>
      </c>
      <c r="K54" s="39">
        <f t="shared" si="10"/>
        <v>0</v>
      </c>
      <c r="L54" s="39">
        <f t="shared" si="11"/>
        <v>0</v>
      </c>
      <c r="M54" s="39">
        <f t="shared" si="12"/>
        <v>0</v>
      </c>
    </row>
    <row r="55" spans="1:13" ht="12.75">
      <c r="A55" s="23">
        <v>16</v>
      </c>
      <c r="B55" s="63" t="s">
        <v>692</v>
      </c>
      <c r="C55" s="19" t="s">
        <v>47</v>
      </c>
      <c r="D55" s="19" t="s">
        <v>51</v>
      </c>
      <c r="E55" s="35">
        <v>2004</v>
      </c>
      <c r="F55" s="36">
        <v>0.6</v>
      </c>
      <c r="G55" s="13">
        <v>2004</v>
      </c>
      <c r="I55" s="39">
        <f t="shared" si="8"/>
        <v>0.6000000000000001</v>
      </c>
      <c r="J55" s="39">
        <f t="shared" si="9"/>
        <v>0</v>
      </c>
      <c r="K55" s="39">
        <f t="shared" si="10"/>
        <v>0</v>
      </c>
      <c r="L55" s="39">
        <f t="shared" si="11"/>
        <v>0</v>
      </c>
      <c r="M55" s="39">
        <f t="shared" si="12"/>
        <v>0</v>
      </c>
    </row>
    <row r="56" spans="1:13" ht="12.75">
      <c r="A56" s="23">
        <v>17</v>
      </c>
      <c r="B56" s="63" t="s">
        <v>176</v>
      </c>
      <c r="C56" s="19" t="s">
        <v>54</v>
      </c>
      <c r="D56" s="19" t="s">
        <v>36</v>
      </c>
      <c r="E56" s="35">
        <v>2004</v>
      </c>
      <c r="F56" s="36">
        <v>0.6</v>
      </c>
      <c r="G56" s="13">
        <v>2004</v>
      </c>
      <c r="I56" s="39">
        <f t="shared" si="8"/>
        <v>0.6000000000000001</v>
      </c>
      <c r="J56" s="39">
        <f t="shared" si="9"/>
        <v>0</v>
      </c>
      <c r="K56" s="39">
        <f t="shared" si="10"/>
        <v>0</v>
      </c>
      <c r="L56" s="39">
        <f t="shared" si="11"/>
        <v>0</v>
      </c>
      <c r="M56" s="39">
        <f t="shared" si="12"/>
        <v>0</v>
      </c>
    </row>
    <row r="57" spans="1:13" ht="12.75">
      <c r="A57" s="23">
        <v>18</v>
      </c>
      <c r="B57" s="63" t="s">
        <v>682</v>
      </c>
      <c r="C57" s="19" t="s">
        <v>33</v>
      </c>
      <c r="D57" s="19" t="s">
        <v>81</v>
      </c>
      <c r="E57" s="35">
        <v>2004</v>
      </c>
      <c r="F57" s="36">
        <v>0.6</v>
      </c>
      <c r="G57" s="13">
        <v>2004</v>
      </c>
      <c r="I57" s="39">
        <f t="shared" si="8"/>
        <v>0.6000000000000001</v>
      </c>
      <c r="J57" s="39">
        <f t="shared" si="9"/>
        <v>0</v>
      </c>
      <c r="K57" s="39">
        <f t="shared" si="10"/>
        <v>0</v>
      </c>
      <c r="L57" s="39">
        <f t="shared" si="11"/>
        <v>0</v>
      </c>
      <c r="M57" s="39">
        <f t="shared" si="12"/>
        <v>0</v>
      </c>
    </row>
    <row r="58" spans="1:13" ht="12.75">
      <c r="A58" s="23">
        <v>19</v>
      </c>
      <c r="B58" s="63" t="s">
        <v>778</v>
      </c>
      <c r="C58" s="19" t="s">
        <v>33</v>
      </c>
      <c r="D58" s="19" t="s">
        <v>66</v>
      </c>
      <c r="E58" s="35">
        <v>2004</v>
      </c>
      <c r="F58" s="36">
        <v>0.6</v>
      </c>
      <c r="G58" s="13">
        <v>2004</v>
      </c>
      <c r="I58" s="39">
        <f t="shared" si="8"/>
        <v>0.6000000000000001</v>
      </c>
      <c r="J58" s="39">
        <f t="shared" si="9"/>
        <v>0</v>
      </c>
      <c r="K58" s="39">
        <f t="shared" si="10"/>
        <v>0</v>
      </c>
      <c r="L58" s="39">
        <f t="shared" si="11"/>
        <v>0</v>
      </c>
      <c r="M58" s="39">
        <f t="shared" si="12"/>
        <v>0</v>
      </c>
    </row>
    <row r="59" spans="1:13" ht="12.75">
      <c r="A59" s="23">
        <v>20</v>
      </c>
      <c r="B59" s="37" t="s">
        <v>779</v>
      </c>
      <c r="C59" s="19" t="s">
        <v>33</v>
      </c>
      <c r="D59" s="19" t="s">
        <v>43</v>
      </c>
      <c r="E59" s="35">
        <v>2004</v>
      </c>
      <c r="F59" s="36">
        <v>0.6</v>
      </c>
      <c r="G59" s="13">
        <v>2004</v>
      </c>
      <c r="I59" s="39">
        <f>+CEILING(IF($I$38=E59,F59,IF($I$38&lt;=G59,F59*0.3,0)),0.05)</f>
        <v>0.6000000000000001</v>
      </c>
      <c r="J59" s="39">
        <f>+CEILING(IF($J$38&lt;=G59,F59*0.3,0),0.05)</f>
        <v>0</v>
      </c>
      <c r="K59" s="39">
        <f>+CEILING(IF($K$38&lt;=G59,F59*0.3,0),0.05)</f>
        <v>0</v>
      </c>
      <c r="L59" s="39">
        <f>+CEILING(IF($L$38&lt;=G59,F59*0.3,0),0.05)</f>
        <v>0</v>
      </c>
      <c r="M59" s="39">
        <f>CEILING(IF($M$38&lt;=G59,F59*0.3,0),0.05)</f>
        <v>0</v>
      </c>
    </row>
    <row r="60" spans="1:13" ht="12.75">
      <c r="A60" s="23">
        <v>21</v>
      </c>
      <c r="B60" s="63" t="s">
        <v>680</v>
      </c>
      <c r="C60" s="19" t="s">
        <v>33</v>
      </c>
      <c r="D60" s="19" t="s">
        <v>80</v>
      </c>
      <c r="E60" s="35">
        <v>2004</v>
      </c>
      <c r="F60" s="36">
        <v>0.6</v>
      </c>
      <c r="G60" s="13">
        <v>2004</v>
      </c>
      <c r="I60" s="39">
        <f>+CEILING(IF($I$38=E60,F60,IF($I$38&lt;=G60,F60*0.3,0)),0.05)</f>
        <v>0.6000000000000001</v>
      </c>
      <c r="J60" s="39">
        <f>+CEILING(IF($J$38&lt;=G60,F60*0.3,0),0.05)</f>
        <v>0</v>
      </c>
      <c r="K60" s="39">
        <f>+CEILING(IF($K$38&lt;=G60,F60*0.3,0),0.05)</f>
        <v>0</v>
      </c>
      <c r="L60" s="39">
        <f>+CEILING(IF($L$38&lt;=G60,F60*0.3,0),0.05)</f>
        <v>0</v>
      </c>
      <c r="M60" s="39">
        <f>CEILING(IF($M$38&lt;=G60,F60*0.3,0),0.05)</f>
        <v>0</v>
      </c>
    </row>
    <row r="61" spans="1:13" ht="12.75">
      <c r="A61" s="23">
        <v>22</v>
      </c>
      <c r="B61" s="63" t="s">
        <v>741</v>
      </c>
      <c r="C61" s="19" t="s">
        <v>47</v>
      </c>
      <c r="D61" s="19" t="s">
        <v>51</v>
      </c>
      <c r="E61" s="35">
        <v>2004</v>
      </c>
      <c r="F61" s="36">
        <v>0.6</v>
      </c>
      <c r="G61" s="13">
        <v>2004</v>
      </c>
      <c r="I61" s="39">
        <f>+CEILING(IF($I$38=E61,F61,IF($I$38&lt;=G61,F61*0.3,0)),0.05)</f>
        <v>0.6000000000000001</v>
      </c>
      <c r="J61" s="39">
        <f>+CEILING(IF($J$38&lt;=G61,F61*0.3,0),0.05)</f>
        <v>0</v>
      </c>
      <c r="K61" s="39">
        <f>+CEILING(IF($K$38&lt;=G61,F61*0.3,0),0.05)</f>
        <v>0</v>
      </c>
      <c r="L61" s="39">
        <f>+CEILING(IF($L$38&lt;=G61,F61*0.3,0),0.05)</f>
        <v>0</v>
      </c>
      <c r="M61" s="39">
        <f>CEILING(IF($M$38&lt;=G61,F61*0.3,0),0.05)</f>
        <v>0</v>
      </c>
    </row>
    <row r="62" spans="1:13" ht="12.75">
      <c r="A62" s="23">
        <v>23</v>
      </c>
      <c r="B62" s="37" t="s">
        <v>629</v>
      </c>
      <c r="C62" s="19" t="s">
        <v>47</v>
      </c>
      <c r="D62" s="19" t="s">
        <v>31</v>
      </c>
      <c r="E62" s="35">
        <v>2002</v>
      </c>
      <c r="F62" s="36">
        <v>0.5</v>
      </c>
      <c r="G62" s="13">
        <v>2004</v>
      </c>
      <c r="I62" s="39">
        <f>+CEILING(IF($I$38=E62,F62,IF($I$38&lt;=G62,F62*0.3,0)),0.05)</f>
        <v>0.15000000000000002</v>
      </c>
      <c r="J62" s="39">
        <f>+CEILING(IF($J$38&lt;=G62,F62*0.3,0),0.05)</f>
        <v>0</v>
      </c>
      <c r="K62" s="39">
        <f>+CEILING(IF($K$38&lt;=G62,F62*0.3,0),0.05)</f>
        <v>0</v>
      </c>
      <c r="L62" s="39">
        <f>+CEILING(IF($L$38&lt;=G62,F62*0.3,0),0.05)</f>
        <v>0</v>
      </c>
      <c r="M62" s="39">
        <f>CEILING(IF($M$38&lt;=G62,F62*0.3,0),0.05)</f>
        <v>0</v>
      </c>
    </row>
    <row r="63" spans="1:13" ht="12.75">
      <c r="A63" s="23">
        <v>24</v>
      </c>
      <c r="B63" s="37" t="s">
        <v>785</v>
      </c>
      <c r="C63" s="19" t="s">
        <v>58</v>
      </c>
      <c r="D63" s="19" t="s">
        <v>40</v>
      </c>
      <c r="E63" s="35">
        <v>2002</v>
      </c>
      <c r="F63" s="36">
        <v>0.5</v>
      </c>
      <c r="G63" s="13">
        <v>2004</v>
      </c>
      <c r="I63" s="39">
        <f>+CEILING(IF($I$38=E63,F63,IF($I$38&lt;=G63,F63*0.3,0)),0.05)</f>
        <v>0.15000000000000002</v>
      </c>
      <c r="J63" s="39">
        <f>+CEILING(IF($J$38&lt;=G63,F63*0.3,0),0.05)</f>
        <v>0</v>
      </c>
      <c r="K63" s="39">
        <f>+CEILING(IF($K$38&lt;=G63,F63*0.3,0),0.05)</f>
        <v>0</v>
      </c>
      <c r="L63" s="39">
        <f>+CEILING(IF($L$38&lt;=G63,F63*0.3,0),0.05)</f>
        <v>0</v>
      </c>
      <c r="M63" s="39">
        <f>CEILING(IF($M$38&lt;=G63,F63*0.3,0),0.05)</f>
        <v>0</v>
      </c>
    </row>
    <row r="64" spans="1:13" ht="12.75">
      <c r="A64" s="23">
        <v>25</v>
      </c>
      <c r="B64" s="37"/>
      <c r="D64" s="19"/>
      <c r="E64" s="35"/>
      <c r="F64" s="36"/>
      <c r="G64" s="13"/>
      <c r="I64" s="39">
        <f t="shared" si="8"/>
        <v>0</v>
      </c>
      <c r="J64" s="39">
        <f t="shared" si="9"/>
        <v>0</v>
      </c>
      <c r="K64" s="39">
        <f t="shared" si="10"/>
        <v>0</v>
      </c>
      <c r="L64" s="39">
        <f t="shared" si="11"/>
        <v>0</v>
      </c>
      <c r="M64" s="39">
        <f t="shared" si="12"/>
        <v>0</v>
      </c>
    </row>
    <row r="65" spans="9:13" ht="7.5" customHeight="1">
      <c r="I65" s="37"/>
      <c r="J65" s="37"/>
      <c r="K65" s="37"/>
      <c r="L65" s="37"/>
      <c r="M65" s="37"/>
    </row>
    <row r="66" spans="9:13" ht="12.75">
      <c r="I66" s="40">
        <f>+SUM(I40:I65)</f>
        <v>17.15</v>
      </c>
      <c r="J66" s="40">
        <f>+SUM(J40:J65)</f>
        <v>5.2</v>
      </c>
      <c r="K66" s="40">
        <f>+SUM(K40:K65)</f>
        <v>2.7</v>
      </c>
      <c r="L66" s="40">
        <f>+SUM(L40:L65)</f>
        <v>0.4</v>
      </c>
      <c r="M66" s="40">
        <f>+SUM(M40:M65)</f>
        <v>0</v>
      </c>
    </row>
    <row r="67" spans="9:13" ht="12.75">
      <c r="I67" s="27"/>
      <c r="J67" s="27"/>
      <c r="K67" s="27"/>
      <c r="L67" s="27"/>
      <c r="M67" s="27"/>
    </row>
    <row r="68" spans="1:13" ht="15.75">
      <c r="A68" s="28" t="s">
        <v>76</v>
      </c>
      <c r="B68" s="17"/>
      <c r="C68" s="29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9:13" ht="7.5" customHeight="1">
      <c r="I69" s="27"/>
      <c r="J69" s="27"/>
      <c r="K69" s="27"/>
      <c r="L69" s="27"/>
      <c r="M69" s="27"/>
    </row>
    <row r="70" spans="1:13" ht="12.75">
      <c r="A70" s="23"/>
      <c r="B70" s="20" t="s">
        <v>79</v>
      </c>
      <c r="C70" s="21"/>
      <c r="D70" s="21"/>
      <c r="E70" s="21"/>
      <c r="F70" s="21" t="s">
        <v>78</v>
      </c>
      <c r="G70" s="21" t="s">
        <v>77</v>
      </c>
      <c r="I70" s="22">
        <f>+I$3</f>
        <v>2004</v>
      </c>
      <c r="J70" s="22">
        <f>+J$3</f>
        <v>2005</v>
      </c>
      <c r="K70" s="22">
        <f>+K$3</f>
        <v>2006</v>
      </c>
      <c r="L70" s="22">
        <f>+L$3</f>
        <v>2007</v>
      </c>
      <c r="M70" s="22">
        <f>+M$3</f>
        <v>2008</v>
      </c>
    </row>
    <row r="71" spans="1:13" ht="7.5" customHeight="1">
      <c r="A71" s="23"/>
      <c r="I71" s="59"/>
      <c r="J71" s="59"/>
      <c r="K71" s="59"/>
      <c r="L71" s="59"/>
      <c r="M71" s="59"/>
    </row>
    <row r="72" spans="1:13" ht="12.75">
      <c r="A72" s="23">
        <v>1</v>
      </c>
      <c r="B72" s="81"/>
      <c r="C72" s="81"/>
      <c r="D72" s="81"/>
      <c r="E72" s="81"/>
      <c r="I72" s="59"/>
      <c r="J72" s="59"/>
      <c r="K72" s="59"/>
      <c r="L72" s="59"/>
      <c r="M72" s="59"/>
    </row>
    <row r="73" spans="1:13" ht="12.75">
      <c r="A73" s="23">
        <v>2</v>
      </c>
      <c r="B73" s="81"/>
      <c r="C73" s="81"/>
      <c r="D73" s="81"/>
      <c r="E73" s="81"/>
      <c r="I73" s="59"/>
      <c r="J73" s="59"/>
      <c r="K73" s="59"/>
      <c r="L73" s="59"/>
      <c r="M73" s="59"/>
    </row>
    <row r="74" spans="1:13" ht="7.5" customHeight="1">
      <c r="A74" s="23"/>
      <c r="I74" s="59"/>
      <c r="J74" s="59"/>
      <c r="K74" s="59"/>
      <c r="L74" s="59"/>
      <c r="M74" s="59"/>
    </row>
    <row r="75" spans="1:13" ht="12.75">
      <c r="A75" s="23"/>
      <c r="I75" s="27">
        <f>+SUM(I72:I74)</f>
        <v>0</v>
      </c>
      <c r="J75" s="27">
        <f>+SUM(J72:J74)</f>
        <v>0</v>
      </c>
      <c r="K75" s="27">
        <f>+SUM(K72:K74)</f>
        <v>0</v>
      </c>
      <c r="L75" s="27">
        <f>+SUM(L72:L74)</f>
        <v>0</v>
      </c>
      <c r="M75" s="27">
        <f>+SUM(M72:M74)</f>
        <v>0</v>
      </c>
    </row>
    <row r="76" spans="9:13" ht="12.75">
      <c r="I76" s="26"/>
      <c r="J76" s="26"/>
      <c r="K76" s="26"/>
      <c r="L76" s="26"/>
      <c r="M76" s="26"/>
    </row>
    <row r="77" spans="1:13" ht="15.75">
      <c r="A77" s="30"/>
      <c r="B77" s="31" t="s">
        <v>97</v>
      </c>
      <c r="C77" s="32"/>
      <c r="D77" s="33"/>
      <c r="E77" s="33"/>
      <c r="F77" s="33"/>
      <c r="G77" s="30"/>
      <c r="H77" s="33"/>
      <c r="I77" s="34">
        <f>+I34+I66+I75</f>
        <v>77.15000000000002</v>
      </c>
      <c r="J77" s="34">
        <f>+J34+J66+J75</f>
        <v>52.60000000000001</v>
      </c>
      <c r="K77" s="34">
        <f>+K34+K66+K75</f>
        <v>47.30000000000001</v>
      </c>
      <c r="L77" s="34">
        <f>+L34+L66+L75</f>
        <v>22.45</v>
      </c>
      <c r="M77" s="34">
        <f>+M34+M66+M75</f>
        <v>10.8</v>
      </c>
    </row>
    <row r="79" spans="1:13" ht="15.75">
      <c r="A79" s="15" t="s">
        <v>96</v>
      </c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ht="7.5" customHeight="1"/>
    <row r="81" spans="2:13" ht="12.75">
      <c r="B81" s="20" t="s">
        <v>1</v>
      </c>
      <c r="C81" s="21" t="s">
        <v>27</v>
      </c>
      <c r="D81" s="21" t="s">
        <v>5</v>
      </c>
      <c r="E81" s="21" t="s">
        <v>6</v>
      </c>
      <c r="F81" s="21" t="s">
        <v>3</v>
      </c>
      <c r="G81" s="21" t="s">
        <v>28</v>
      </c>
      <c r="I81" s="22">
        <f>+I$3</f>
        <v>2004</v>
      </c>
      <c r="J81" s="22">
        <f>+J$3</f>
        <v>2005</v>
      </c>
      <c r="K81" s="22">
        <f>+K$3</f>
        <v>2006</v>
      </c>
      <c r="L81" s="22">
        <f>+L$3</f>
        <v>2007</v>
      </c>
      <c r="M81" s="22">
        <f>+M$3</f>
        <v>2008</v>
      </c>
    </row>
    <row r="82" spans="2:6" ht="7.5" customHeight="1">
      <c r="B82" s="20"/>
      <c r="C82" s="22"/>
      <c r="E82" s="22"/>
      <c r="F82" s="22"/>
    </row>
    <row r="83" spans="1:13" ht="12.75">
      <c r="A83" s="23">
        <v>1</v>
      </c>
      <c r="B83" s="37" t="s">
        <v>610</v>
      </c>
      <c r="C83" s="19" t="s">
        <v>30</v>
      </c>
      <c r="D83" s="19" t="s">
        <v>52</v>
      </c>
      <c r="E83" s="35" t="s">
        <v>126</v>
      </c>
      <c r="F83" s="39">
        <v>4.2</v>
      </c>
      <c r="G83" s="35">
        <v>2008</v>
      </c>
      <c r="I83" s="38">
        <f aca="true" t="shared" si="13" ref="I83:I89">+CEILING(IF($I$81&lt;=G83,F83*0.3,0),0.05)</f>
        <v>1.3</v>
      </c>
      <c r="J83" s="38">
        <f aca="true" t="shared" si="14" ref="J83:J89">+CEILING(IF($J$81&lt;=G83,F83*0.3,0),0.05)</f>
        <v>1.3</v>
      </c>
      <c r="K83" s="38">
        <f aca="true" t="shared" si="15" ref="K83:K89">+CEILING(IF($K$81&lt;=G83,F83*0.3,0),0.05)</f>
        <v>1.3</v>
      </c>
      <c r="L83" s="38">
        <f aca="true" t="shared" si="16" ref="L83:L89">+CEILING(IF($L$81&lt;=G83,F83*0.3,0),0.05)</f>
        <v>1.3</v>
      </c>
      <c r="M83" s="38">
        <f aca="true" t="shared" si="17" ref="M83:M89">+CEILING(IF($M$81&lt;=G83,F83*0.3,0),0.05)</f>
        <v>1.3</v>
      </c>
    </row>
    <row r="84" spans="1:13" ht="12.75">
      <c r="A84" s="23">
        <v>2</v>
      </c>
      <c r="B84" s="37" t="s">
        <v>577</v>
      </c>
      <c r="C84" s="19" t="s">
        <v>58</v>
      </c>
      <c r="D84" s="19" t="s">
        <v>65</v>
      </c>
      <c r="E84" s="35" t="s">
        <v>126</v>
      </c>
      <c r="F84" s="36">
        <v>4.1</v>
      </c>
      <c r="G84" s="13">
        <v>2008</v>
      </c>
      <c r="I84" s="39">
        <f t="shared" si="13"/>
        <v>1.25</v>
      </c>
      <c r="J84" s="39">
        <f t="shared" si="14"/>
        <v>1.25</v>
      </c>
      <c r="K84" s="39">
        <f t="shared" si="15"/>
        <v>1.25</v>
      </c>
      <c r="L84" s="39">
        <f t="shared" si="16"/>
        <v>1.25</v>
      </c>
      <c r="M84" s="39">
        <f t="shared" si="17"/>
        <v>1.25</v>
      </c>
    </row>
    <row r="85" spans="1:13" ht="12.75">
      <c r="A85" s="23">
        <v>3</v>
      </c>
      <c r="B85" s="37" t="s">
        <v>560</v>
      </c>
      <c r="C85" s="19" t="s">
        <v>35</v>
      </c>
      <c r="D85" s="19" t="s">
        <v>36</v>
      </c>
      <c r="E85" s="35" t="s">
        <v>126</v>
      </c>
      <c r="F85" s="36">
        <v>3.3</v>
      </c>
      <c r="G85" s="13">
        <v>2008</v>
      </c>
      <c r="I85" s="39">
        <f t="shared" si="13"/>
        <v>1</v>
      </c>
      <c r="J85" s="39">
        <f t="shared" si="14"/>
        <v>1</v>
      </c>
      <c r="K85" s="39">
        <f t="shared" si="15"/>
        <v>1</v>
      </c>
      <c r="L85" s="39">
        <f t="shared" si="16"/>
        <v>1</v>
      </c>
      <c r="M85" s="39">
        <f t="shared" si="17"/>
        <v>1</v>
      </c>
    </row>
    <row r="86" spans="1:13" ht="12.75">
      <c r="A86" s="23">
        <v>4</v>
      </c>
      <c r="B86" s="18" t="s">
        <v>658</v>
      </c>
      <c r="C86" s="19" t="s">
        <v>35</v>
      </c>
      <c r="D86" s="19" t="s">
        <v>39</v>
      </c>
      <c r="E86" s="19" t="s">
        <v>126</v>
      </c>
      <c r="F86" s="41">
        <v>0.6</v>
      </c>
      <c r="G86" s="19">
        <v>2008</v>
      </c>
      <c r="I86" s="39">
        <f t="shared" si="13"/>
        <v>0.2</v>
      </c>
      <c r="J86" s="39">
        <f t="shared" si="14"/>
        <v>0.2</v>
      </c>
      <c r="K86" s="39">
        <f t="shared" si="15"/>
        <v>0.2</v>
      </c>
      <c r="L86" s="39">
        <f t="shared" si="16"/>
        <v>0.2</v>
      </c>
      <c r="M86" s="39">
        <f t="shared" si="17"/>
        <v>0.2</v>
      </c>
    </row>
    <row r="87" spans="1:13" ht="12.75">
      <c r="A87" s="23">
        <v>5</v>
      </c>
      <c r="B87" s="37" t="s">
        <v>181</v>
      </c>
      <c r="C87" s="19" t="s">
        <v>42</v>
      </c>
      <c r="D87" s="19" t="s">
        <v>66</v>
      </c>
      <c r="E87" s="35" t="s">
        <v>126</v>
      </c>
      <c r="F87" s="36">
        <v>2</v>
      </c>
      <c r="G87" s="13">
        <v>2006</v>
      </c>
      <c r="I87" s="39">
        <f t="shared" si="13"/>
        <v>0.6000000000000001</v>
      </c>
      <c r="J87" s="39">
        <f t="shared" si="14"/>
        <v>0.6000000000000001</v>
      </c>
      <c r="K87" s="39">
        <f t="shared" si="15"/>
        <v>0.6000000000000001</v>
      </c>
      <c r="L87" s="39">
        <f t="shared" si="16"/>
        <v>0</v>
      </c>
      <c r="M87" s="39">
        <f t="shared" si="17"/>
        <v>0</v>
      </c>
    </row>
    <row r="88" spans="1:13" ht="12.75">
      <c r="A88" s="23">
        <v>6</v>
      </c>
      <c r="B88" s="63"/>
      <c r="D88" s="19"/>
      <c r="E88" s="35"/>
      <c r="F88" s="36"/>
      <c r="G88" s="13"/>
      <c r="I88" s="39">
        <f t="shared" si="13"/>
        <v>0</v>
      </c>
      <c r="J88" s="39">
        <f t="shared" si="14"/>
        <v>0</v>
      </c>
      <c r="K88" s="39">
        <f t="shared" si="15"/>
        <v>0</v>
      </c>
      <c r="L88" s="39">
        <f t="shared" si="16"/>
        <v>0</v>
      </c>
      <c r="M88" s="39">
        <f t="shared" si="17"/>
        <v>0</v>
      </c>
    </row>
    <row r="89" spans="1:13" ht="12.75">
      <c r="A89" s="23" t="s">
        <v>172</v>
      </c>
      <c r="B89" s="18" t="s">
        <v>98</v>
      </c>
      <c r="C89" s="64" t="s">
        <v>183</v>
      </c>
      <c r="D89" s="64" t="s">
        <v>183</v>
      </c>
      <c r="E89" s="64" t="s">
        <v>183</v>
      </c>
      <c r="F89" s="41">
        <v>2.2</v>
      </c>
      <c r="G89" s="19">
        <v>2004</v>
      </c>
      <c r="I89" s="39">
        <f t="shared" si="13"/>
        <v>0.7000000000000001</v>
      </c>
      <c r="J89" s="39">
        <f t="shared" si="14"/>
        <v>0</v>
      </c>
      <c r="K89" s="39">
        <f t="shared" si="15"/>
        <v>0</v>
      </c>
      <c r="L89" s="39">
        <f t="shared" si="16"/>
        <v>0</v>
      </c>
      <c r="M89" s="39">
        <f t="shared" si="17"/>
        <v>0</v>
      </c>
    </row>
    <row r="90" spans="1:13" ht="7.5" customHeight="1">
      <c r="A90" s="23"/>
      <c r="I90" s="27"/>
      <c r="J90" s="27"/>
      <c r="K90" s="27"/>
      <c r="L90" s="27"/>
      <c r="M90" s="27"/>
    </row>
    <row r="91" spans="1:13" ht="12.75">
      <c r="A91" s="23"/>
      <c r="I91" s="27">
        <f>+SUM(I83:I90)</f>
        <v>5.05</v>
      </c>
      <c r="J91" s="27">
        <f>+SUM(J83:J90)</f>
        <v>4.35</v>
      </c>
      <c r="K91" s="27">
        <f>+SUM(K83:K90)</f>
        <v>4.35</v>
      </c>
      <c r="L91" s="27">
        <f>+SUM(L83:L90)</f>
        <v>3.75</v>
      </c>
      <c r="M91" s="27">
        <f>+SUM(M83:M90)</f>
        <v>3.75</v>
      </c>
    </row>
  </sheetData>
  <sheetProtection/>
  <mergeCells count="2">
    <mergeCell ref="B72:E72"/>
    <mergeCell ref="B73:E7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211</v>
      </c>
      <c r="C5" s="19" t="s">
        <v>33</v>
      </c>
      <c r="D5" s="19" t="s">
        <v>40</v>
      </c>
      <c r="E5" s="35" t="s">
        <v>70</v>
      </c>
      <c r="F5" s="36">
        <v>7.75</v>
      </c>
      <c r="G5" s="14">
        <v>2008</v>
      </c>
      <c r="I5" s="38">
        <f aca="true" t="shared" si="0" ref="I5:M14">+IF($G5&gt;=I$3,$F5,0)</f>
        <v>7.75</v>
      </c>
      <c r="J5" s="38">
        <f t="shared" si="0"/>
        <v>7.75</v>
      </c>
      <c r="K5" s="38">
        <f t="shared" si="0"/>
        <v>7.75</v>
      </c>
      <c r="L5" s="38">
        <f t="shared" si="0"/>
        <v>7.75</v>
      </c>
      <c r="M5" s="38">
        <f t="shared" si="0"/>
        <v>7.75</v>
      </c>
    </row>
    <row r="6" spans="1:13" ht="12.75">
      <c r="A6" s="23">
        <v>2</v>
      </c>
      <c r="B6" s="37" t="s">
        <v>212</v>
      </c>
      <c r="C6" s="19" t="s">
        <v>58</v>
      </c>
      <c r="D6" s="19" t="s">
        <v>49</v>
      </c>
      <c r="E6" s="35" t="s">
        <v>70</v>
      </c>
      <c r="F6" s="36">
        <v>6.2</v>
      </c>
      <c r="G6" s="14">
        <v>2008</v>
      </c>
      <c r="I6" s="39">
        <f t="shared" si="0"/>
        <v>6.2</v>
      </c>
      <c r="J6" s="39">
        <f t="shared" si="0"/>
        <v>6.2</v>
      </c>
      <c r="K6" s="39">
        <f t="shared" si="0"/>
        <v>6.2</v>
      </c>
      <c r="L6" s="39">
        <f t="shared" si="0"/>
        <v>6.2</v>
      </c>
      <c r="M6" s="39">
        <f t="shared" si="0"/>
        <v>6.2</v>
      </c>
    </row>
    <row r="7" spans="1:13" ht="12.75">
      <c r="A7" s="23">
        <v>3</v>
      </c>
      <c r="B7" s="37" t="s">
        <v>218</v>
      </c>
      <c r="C7" s="19" t="s">
        <v>42</v>
      </c>
      <c r="D7" s="19" t="s">
        <v>39</v>
      </c>
      <c r="E7" s="35" t="s">
        <v>70</v>
      </c>
      <c r="F7" s="36">
        <v>5.3</v>
      </c>
      <c r="G7" s="13">
        <v>2008</v>
      </c>
      <c r="I7" s="39">
        <f t="shared" si="0"/>
        <v>5.3</v>
      </c>
      <c r="J7" s="39">
        <f t="shared" si="0"/>
        <v>5.3</v>
      </c>
      <c r="K7" s="39">
        <f t="shared" si="0"/>
        <v>5.3</v>
      </c>
      <c r="L7" s="39">
        <f t="shared" si="0"/>
        <v>5.3</v>
      </c>
      <c r="M7" s="39">
        <f t="shared" si="0"/>
        <v>5.3</v>
      </c>
    </row>
    <row r="8" spans="1:13" ht="12.75">
      <c r="A8" s="23">
        <v>4</v>
      </c>
      <c r="B8" s="37" t="s">
        <v>213</v>
      </c>
      <c r="C8" s="19" t="s">
        <v>47</v>
      </c>
      <c r="D8" s="19" t="s">
        <v>62</v>
      </c>
      <c r="E8" s="35" t="s">
        <v>70</v>
      </c>
      <c r="F8" s="36">
        <v>4.2</v>
      </c>
      <c r="G8" s="13">
        <v>2008</v>
      </c>
      <c r="I8" s="39">
        <f t="shared" si="0"/>
        <v>4.2</v>
      </c>
      <c r="J8" s="39">
        <f t="shared" si="0"/>
        <v>4.2</v>
      </c>
      <c r="K8" s="39">
        <f t="shared" si="0"/>
        <v>4.2</v>
      </c>
      <c r="L8" s="39">
        <f t="shared" si="0"/>
        <v>4.2</v>
      </c>
      <c r="M8" s="39">
        <f t="shared" si="0"/>
        <v>4.2</v>
      </c>
    </row>
    <row r="9" spans="1:13" ht="12.75">
      <c r="A9" s="23">
        <v>5</v>
      </c>
      <c r="B9" s="37" t="s">
        <v>207</v>
      </c>
      <c r="C9" s="19" t="s">
        <v>33</v>
      </c>
      <c r="D9" s="19" t="s">
        <v>46</v>
      </c>
      <c r="E9" s="35" t="s">
        <v>70</v>
      </c>
      <c r="F9" s="36">
        <v>4.8</v>
      </c>
      <c r="G9" s="13">
        <v>2007</v>
      </c>
      <c r="I9" s="39">
        <f t="shared" si="0"/>
        <v>4.8</v>
      </c>
      <c r="J9" s="39">
        <f t="shared" si="0"/>
        <v>4.8</v>
      </c>
      <c r="K9" s="39">
        <f t="shared" si="0"/>
        <v>4.8</v>
      </c>
      <c r="L9" s="39">
        <f t="shared" si="0"/>
        <v>4.8</v>
      </c>
      <c r="M9" s="39">
        <f t="shared" si="0"/>
        <v>0</v>
      </c>
    </row>
    <row r="10" spans="1:13" ht="12.75">
      <c r="A10" s="23">
        <v>6</v>
      </c>
      <c r="B10" s="37" t="s">
        <v>459</v>
      </c>
      <c r="C10" s="19" t="s">
        <v>35</v>
      </c>
      <c r="D10" s="19" t="s">
        <v>62</v>
      </c>
      <c r="E10" s="35" t="s">
        <v>70</v>
      </c>
      <c r="F10" s="36">
        <v>1.05</v>
      </c>
      <c r="G10" s="13">
        <v>2007</v>
      </c>
      <c r="I10" s="39">
        <f t="shared" si="0"/>
        <v>1.05</v>
      </c>
      <c r="J10" s="39">
        <f t="shared" si="0"/>
        <v>1.05</v>
      </c>
      <c r="K10" s="39">
        <f t="shared" si="0"/>
        <v>1.05</v>
      </c>
      <c r="L10" s="39">
        <f t="shared" si="0"/>
        <v>1.05</v>
      </c>
      <c r="M10" s="39">
        <f t="shared" si="0"/>
        <v>0</v>
      </c>
    </row>
    <row r="11" spans="1:13" ht="12.75">
      <c r="A11" s="23">
        <v>7</v>
      </c>
      <c r="B11" s="37" t="s">
        <v>460</v>
      </c>
      <c r="C11" s="19" t="s">
        <v>54</v>
      </c>
      <c r="D11" s="19" t="s">
        <v>48</v>
      </c>
      <c r="E11" s="35" t="s">
        <v>70</v>
      </c>
      <c r="F11" s="36">
        <v>0.55</v>
      </c>
      <c r="G11" s="13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</v>
      </c>
    </row>
    <row r="12" spans="1:13" ht="12.75">
      <c r="A12" s="23">
        <v>8</v>
      </c>
      <c r="B12" s="37" t="s">
        <v>461</v>
      </c>
      <c r="C12" s="19" t="s">
        <v>35</v>
      </c>
      <c r="D12" s="19" t="s">
        <v>66</v>
      </c>
      <c r="E12" s="35" t="s">
        <v>70</v>
      </c>
      <c r="F12" s="36">
        <v>4.7</v>
      </c>
      <c r="G12" s="13">
        <v>2006</v>
      </c>
      <c r="I12" s="39">
        <f t="shared" si="0"/>
        <v>4.7</v>
      </c>
      <c r="J12" s="39">
        <f t="shared" si="0"/>
        <v>4.7</v>
      </c>
      <c r="K12" s="39">
        <f t="shared" si="0"/>
        <v>4.7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309</v>
      </c>
      <c r="C13" s="19" t="s">
        <v>33</v>
      </c>
      <c r="D13" s="19" t="s">
        <v>64</v>
      </c>
      <c r="E13" s="35" t="s">
        <v>70</v>
      </c>
      <c r="F13" s="36">
        <v>1.95</v>
      </c>
      <c r="G13" s="13">
        <v>2006</v>
      </c>
      <c r="I13" s="39">
        <f t="shared" si="0"/>
        <v>1.95</v>
      </c>
      <c r="J13" s="39">
        <f t="shared" si="0"/>
        <v>1.95</v>
      </c>
      <c r="K13" s="39">
        <f t="shared" si="0"/>
        <v>1.95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462</v>
      </c>
      <c r="C14" s="19" t="s">
        <v>58</v>
      </c>
      <c r="D14" s="19" t="s">
        <v>37</v>
      </c>
      <c r="E14" s="35" t="s">
        <v>70</v>
      </c>
      <c r="F14" s="36">
        <v>1.3</v>
      </c>
      <c r="G14" s="13">
        <v>2006</v>
      </c>
      <c r="I14" s="39">
        <f t="shared" si="0"/>
        <v>1.3</v>
      </c>
      <c r="J14" s="39">
        <f t="shared" si="0"/>
        <v>1.3</v>
      </c>
      <c r="K14" s="39">
        <f t="shared" si="0"/>
        <v>1.3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63" t="s">
        <v>601</v>
      </c>
      <c r="C15" s="19" t="s">
        <v>54</v>
      </c>
      <c r="D15" s="19" t="s">
        <v>55</v>
      </c>
      <c r="E15" s="35" t="s">
        <v>70</v>
      </c>
      <c r="F15" s="36">
        <v>0.9</v>
      </c>
      <c r="G15" s="13">
        <v>2006</v>
      </c>
      <c r="I15" s="39">
        <f aca="true" t="shared" si="1" ref="I15:M24">+IF($G15&gt;=I$3,$F15,0)</f>
        <v>0.9</v>
      </c>
      <c r="J15" s="39">
        <f t="shared" si="1"/>
        <v>0.9</v>
      </c>
      <c r="K15" s="39">
        <f t="shared" si="1"/>
        <v>0.9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463</v>
      </c>
      <c r="C16" s="19" t="s">
        <v>47</v>
      </c>
      <c r="D16" s="19" t="s">
        <v>45</v>
      </c>
      <c r="E16" s="35" t="s">
        <v>70</v>
      </c>
      <c r="F16" s="36">
        <v>0.5</v>
      </c>
      <c r="G16" s="13">
        <v>2006</v>
      </c>
      <c r="I16" s="39">
        <f t="shared" si="1"/>
        <v>0.5</v>
      </c>
      <c r="J16" s="39">
        <f t="shared" si="1"/>
        <v>0.5</v>
      </c>
      <c r="K16" s="39">
        <f t="shared" si="1"/>
        <v>0.5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465</v>
      </c>
      <c r="C17" s="19" t="s">
        <v>54</v>
      </c>
      <c r="D17" s="19" t="s">
        <v>45</v>
      </c>
      <c r="E17" s="35" t="s">
        <v>70</v>
      </c>
      <c r="F17" s="36">
        <v>1.9</v>
      </c>
      <c r="G17" s="13">
        <v>2005</v>
      </c>
      <c r="I17" s="39">
        <f t="shared" si="1"/>
        <v>1.9</v>
      </c>
      <c r="J17" s="39">
        <f t="shared" si="1"/>
        <v>1.9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537</v>
      </c>
      <c r="C18" s="19" t="s">
        <v>33</v>
      </c>
      <c r="D18" s="19" t="s">
        <v>64</v>
      </c>
      <c r="E18" s="35" t="s">
        <v>70</v>
      </c>
      <c r="F18" s="36">
        <v>0.9</v>
      </c>
      <c r="G18" s="13">
        <v>2005</v>
      </c>
      <c r="I18" s="39">
        <f t="shared" si="1"/>
        <v>0.9</v>
      </c>
      <c r="J18" s="39">
        <f t="shared" si="1"/>
        <v>0.9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466</v>
      </c>
      <c r="C19" s="19" t="s">
        <v>33</v>
      </c>
      <c r="D19" s="19" t="s">
        <v>68</v>
      </c>
      <c r="E19" s="35" t="s">
        <v>70</v>
      </c>
      <c r="F19" s="36">
        <v>3.2</v>
      </c>
      <c r="G19" s="13">
        <v>2004</v>
      </c>
      <c r="I19" s="39">
        <f t="shared" si="1"/>
        <v>3.2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467</v>
      </c>
      <c r="C20" s="19" t="s">
        <v>30</v>
      </c>
      <c r="D20" s="19" t="s">
        <v>68</v>
      </c>
      <c r="E20" s="35" t="s">
        <v>70</v>
      </c>
      <c r="F20" s="36">
        <v>3.1</v>
      </c>
      <c r="G20" s="13">
        <v>2004</v>
      </c>
      <c r="I20" s="39">
        <f t="shared" si="1"/>
        <v>3.1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468</v>
      </c>
      <c r="C21" s="19" t="s">
        <v>34</v>
      </c>
      <c r="D21" s="19" t="s">
        <v>66</v>
      </c>
      <c r="E21" s="35" t="s">
        <v>70</v>
      </c>
      <c r="F21" s="36">
        <v>2.8</v>
      </c>
      <c r="G21" s="13">
        <v>2004</v>
      </c>
      <c r="I21" s="39">
        <f t="shared" si="1"/>
        <v>2.8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469</v>
      </c>
      <c r="C22" s="19" t="s">
        <v>35</v>
      </c>
      <c r="D22" s="19" t="s">
        <v>52</v>
      </c>
      <c r="E22" s="35" t="s">
        <v>70</v>
      </c>
      <c r="F22" s="36">
        <v>2.6</v>
      </c>
      <c r="G22" s="13">
        <v>2004</v>
      </c>
      <c r="I22" s="39">
        <f t="shared" si="1"/>
        <v>2.6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210</v>
      </c>
      <c r="C23" s="19" t="s">
        <v>33</v>
      </c>
      <c r="D23" s="19" t="s">
        <v>37</v>
      </c>
      <c r="E23" s="35" t="s">
        <v>70</v>
      </c>
      <c r="F23" s="36">
        <v>0.6</v>
      </c>
      <c r="G23" s="13">
        <v>2004</v>
      </c>
      <c r="I23" s="39">
        <f t="shared" si="1"/>
        <v>0.6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472</v>
      </c>
      <c r="C24" s="19" t="s">
        <v>58</v>
      </c>
      <c r="D24" s="19" t="s">
        <v>52</v>
      </c>
      <c r="E24" s="35" t="s">
        <v>70</v>
      </c>
      <c r="F24" s="36">
        <v>1</v>
      </c>
      <c r="G24" s="13">
        <v>2004</v>
      </c>
      <c r="I24" s="39">
        <f t="shared" si="1"/>
        <v>1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794</v>
      </c>
      <c r="C25" s="19" t="s">
        <v>35</v>
      </c>
      <c r="D25" s="19" t="s">
        <v>52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734</v>
      </c>
      <c r="C26" s="19" t="s">
        <v>42</v>
      </c>
      <c r="D26" s="19" t="s">
        <v>57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208</v>
      </c>
      <c r="C27" s="19" t="s">
        <v>54</v>
      </c>
      <c r="D27" s="19" t="s">
        <v>43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860</v>
      </c>
      <c r="C28" s="19" t="s">
        <v>30</v>
      </c>
      <c r="D28" s="19" t="s">
        <v>41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694</v>
      </c>
      <c r="C29" s="19" t="s">
        <v>35</v>
      </c>
      <c r="D29" s="19" t="s">
        <v>62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747</v>
      </c>
      <c r="C30" s="19" t="s">
        <v>54</v>
      </c>
      <c r="D30" s="19" t="s">
        <v>65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63" t="s">
        <v>691</v>
      </c>
      <c r="C31" s="19" t="s">
        <v>35</v>
      </c>
      <c r="D31" s="19" t="s">
        <v>49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63" t="s">
        <v>209</v>
      </c>
      <c r="C32" s="19" t="s">
        <v>33</v>
      </c>
      <c r="D32" s="19" t="s">
        <v>66</v>
      </c>
      <c r="E32" s="35" t="s">
        <v>70</v>
      </c>
      <c r="F32" s="36">
        <v>0.55</v>
      </c>
      <c r="G32" s="13">
        <v>2004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60.05000000000001</v>
      </c>
      <c r="J34" s="40">
        <f>+SUM(J5:J32)</f>
        <v>42</v>
      </c>
      <c r="K34" s="40">
        <f>+SUM(K5:K32)</f>
        <v>39.2</v>
      </c>
      <c r="L34" s="40">
        <f>+SUM(L5:L32)</f>
        <v>29.85</v>
      </c>
      <c r="M34" s="40">
        <f>+SUM(M5:M32)</f>
        <v>23.45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135</v>
      </c>
      <c r="C40" s="19" t="s">
        <v>33</v>
      </c>
      <c r="D40" s="19" t="s">
        <v>80</v>
      </c>
      <c r="E40" s="35">
        <v>2003</v>
      </c>
      <c r="F40" s="36">
        <v>0.85</v>
      </c>
      <c r="G40" s="13">
        <v>2005</v>
      </c>
      <c r="I40" s="38">
        <f aca="true" t="shared" si="3" ref="I40:I49">+CEILING(IF($I$38=E40,F40,IF($I$38&lt;=G40,F40*0.3,0)),0.05)</f>
        <v>0.30000000000000004</v>
      </c>
      <c r="J40" s="38">
        <f aca="true" t="shared" si="4" ref="J40:J49">+CEILING(IF($J$38&lt;=G40,F40*0.3,0),0.05)</f>
        <v>0.30000000000000004</v>
      </c>
      <c r="K40" s="38">
        <f aca="true" t="shared" si="5" ref="K40:K49">+CEILING(IF($K$38&lt;=G40,F40*0.3,0),0.05)</f>
        <v>0</v>
      </c>
      <c r="L40" s="38">
        <f aca="true" t="shared" si="6" ref="L40:L49">+CEILING(IF($L$38&lt;=G40,F40*0.3,0),0.05)</f>
        <v>0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63" t="s">
        <v>470</v>
      </c>
      <c r="C41" s="19" t="s">
        <v>34</v>
      </c>
      <c r="D41" s="19" t="s">
        <v>81</v>
      </c>
      <c r="E41" s="35">
        <v>2004</v>
      </c>
      <c r="F41" s="36">
        <v>2.05</v>
      </c>
      <c r="G41" s="13">
        <v>2004</v>
      </c>
      <c r="I41" s="39">
        <f t="shared" si="3"/>
        <v>2.0500000000000003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471</v>
      </c>
      <c r="C42" s="19" t="s">
        <v>33</v>
      </c>
      <c r="D42" s="19" t="s">
        <v>57</v>
      </c>
      <c r="E42" s="35">
        <v>2004</v>
      </c>
      <c r="F42" s="36">
        <v>1.2</v>
      </c>
      <c r="G42" s="13">
        <v>2004</v>
      </c>
      <c r="I42" s="39">
        <f t="shared" si="3"/>
        <v>1.2000000000000002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63" t="s">
        <v>600</v>
      </c>
      <c r="C43" s="19" t="s">
        <v>42</v>
      </c>
      <c r="D43" s="19" t="s">
        <v>66</v>
      </c>
      <c r="E43" s="35">
        <v>2004</v>
      </c>
      <c r="F43" s="36">
        <v>0.75</v>
      </c>
      <c r="G43" s="13">
        <v>2004</v>
      </c>
      <c r="I43" s="39">
        <f t="shared" si="3"/>
        <v>0.75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63" t="s">
        <v>684</v>
      </c>
      <c r="C44" s="19" t="s">
        <v>35</v>
      </c>
      <c r="D44" s="19" t="s">
        <v>65</v>
      </c>
      <c r="E44" s="35">
        <v>2004</v>
      </c>
      <c r="F44" s="36">
        <v>0.6</v>
      </c>
      <c r="G44" s="13">
        <v>2004</v>
      </c>
      <c r="I44" s="39">
        <f t="shared" si="3"/>
        <v>0.6000000000000001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63" t="s">
        <v>605</v>
      </c>
      <c r="C45" s="19" t="s">
        <v>30</v>
      </c>
      <c r="D45" s="19" t="s">
        <v>38</v>
      </c>
      <c r="E45" s="35">
        <v>2004</v>
      </c>
      <c r="F45" s="36">
        <v>0.6</v>
      </c>
      <c r="G45" s="13">
        <v>2004</v>
      </c>
      <c r="I45" s="39">
        <f>+CEILING(IF($I$38=E45,F45,IF($I$38&lt;=G45,F45*0.3,0)),0.05)</f>
        <v>0.6000000000000001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63" t="s">
        <v>210</v>
      </c>
      <c r="C46" s="19" t="s">
        <v>33</v>
      </c>
      <c r="D46" s="19" t="s">
        <v>56</v>
      </c>
      <c r="E46" s="35">
        <v>2004</v>
      </c>
      <c r="F46" s="36">
        <v>0.5</v>
      </c>
      <c r="G46" s="13">
        <v>2004</v>
      </c>
      <c r="I46" s="39">
        <f>+CEILING(IF($I$38=E46,F46,IF($I$38&lt;=G46,F46*0.3,0)),0.05)</f>
        <v>0.5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63"/>
      <c r="D47" s="19"/>
      <c r="E47" s="35"/>
      <c r="F47" s="36"/>
      <c r="G47" s="13"/>
      <c r="I47" s="39">
        <f>+CEILING(IF($I$38=E47,F47,IF($I$38&lt;=G47,F47*0.3,0)),0.05)</f>
        <v>0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63"/>
      <c r="D48" s="19"/>
      <c r="E48" s="35"/>
      <c r="F48" s="36"/>
      <c r="G48" s="13"/>
      <c r="I48" s="39">
        <f>+CEILING(IF($I$38=E48,F48,IF($I$38&lt;=G48,F48*0.3,0)),0.05)</f>
        <v>0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37"/>
      <c r="D49" s="19"/>
      <c r="E49" s="35"/>
      <c r="F49" s="36"/>
      <c r="G49" s="13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6</v>
      </c>
      <c r="J51" s="40">
        <f>+SUM(J40:J50)</f>
        <v>0.30000000000000004</v>
      </c>
      <c r="K51" s="40">
        <f>+SUM(K40:K50)</f>
        <v>0</v>
      </c>
      <c r="L51" s="40">
        <f>+SUM(L40:L50)</f>
        <v>0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>
        <v>1</v>
      </c>
      <c r="B57" s="81"/>
      <c r="C57" s="81"/>
      <c r="D57" s="81"/>
      <c r="E57" s="81"/>
      <c r="I57" s="59"/>
      <c r="J57" s="59"/>
      <c r="K57" s="59"/>
      <c r="L57" s="59"/>
      <c r="M57" s="59"/>
    </row>
    <row r="58" spans="1:13" ht="12.75">
      <c r="A58" s="23">
        <v>2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66.05000000000001</v>
      </c>
      <c r="J62" s="34">
        <f>+J34+J51+J60</f>
        <v>42.3</v>
      </c>
      <c r="K62" s="34">
        <f>+K34+K51+K60</f>
        <v>39.2</v>
      </c>
      <c r="L62" s="34">
        <f>+L34+L51+L60</f>
        <v>29.85</v>
      </c>
      <c r="M62" s="34">
        <f>+M34+M51+M60</f>
        <v>23.45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 t="s">
        <v>599</v>
      </c>
      <c r="C68" s="19" t="s">
        <v>33</v>
      </c>
      <c r="D68" s="19" t="s">
        <v>68</v>
      </c>
      <c r="E68" s="35" t="s">
        <v>126</v>
      </c>
      <c r="F68" s="36">
        <v>1.25</v>
      </c>
      <c r="G68" s="13">
        <v>2008</v>
      </c>
      <c r="I68" s="38">
        <f aca="true" t="shared" si="8" ref="I68:I73">+CEILING(IF($I$66&lt;=G68,F68*0.3,0),0.05)</f>
        <v>0.4</v>
      </c>
      <c r="J68" s="38">
        <f aca="true" t="shared" si="9" ref="J68:J73">+CEILING(IF($J$66&lt;=G68,F68*0.3,0),0.05)</f>
        <v>0.4</v>
      </c>
      <c r="K68" s="38">
        <f aca="true" t="shared" si="10" ref="K68:K73">+CEILING(IF($K$66&lt;=G68,F68*0.3,0),0.05)</f>
        <v>0.4</v>
      </c>
      <c r="L68" s="38">
        <f aca="true" t="shared" si="11" ref="L68:L73">+CEILING(IF($L$66&lt;=G68,F68*0.3,0),0.05)</f>
        <v>0.4</v>
      </c>
      <c r="M68" s="38">
        <f aca="true" t="shared" si="12" ref="M68:M73">+CEILING(IF($M$66&lt;=G68,F68*0.3,0),0.05)</f>
        <v>0.4</v>
      </c>
    </row>
    <row r="69" spans="1:13" ht="12.75">
      <c r="A69" s="23">
        <v>2</v>
      </c>
      <c r="B69" s="37" t="s">
        <v>136</v>
      </c>
      <c r="C69" s="19" t="s">
        <v>35</v>
      </c>
      <c r="D69" s="19" t="s">
        <v>46</v>
      </c>
      <c r="E69" s="35" t="s">
        <v>126</v>
      </c>
      <c r="F69" s="36">
        <v>1.35</v>
      </c>
      <c r="G69" s="13">
        <v>2007</v>
      </c>
      <c r="I69" s="39">
        <f t="shared" si="8"/>
        <v>0.45</v>
      </c>
      <c r="J69" s="39">
        <f t="shared" si="9"/>
        <v>0.45</v>
      </c>
      <c r="K69" s="39">
        <f t="shared" si="10"/>
        <v>0.45</v>
      </c>
      <c r="L69" s="39">
        <f t="shared" si="11"/>
        <v>0.45</v>
      </c>
      <c r="M69" s="39">
        <f t="shared" si="12"/>
        <v>0</v>
      </c>
    </row>
    <row r="70" spans="1:13" ht="12.75">
      <c r="A70" s="23">
        <v>3</v>
      </c>
      <c r="B70" s="37" t="s">
        <v>464</v>
      </c>
      <c r="C70" s="19" t="s">
        <v>54</v>
      </c>
      <c r="D70" s="19" t="s">
        <v>73</v>
      </c>
      <c r="E70" s="35" t="s">
        <v>126</v>
      </c>
      <c r="F70" s="36">
        <v>2.6</v>
      </c>
      <c r="G70" s="13">
        <v>2005</v>
      </c>
      <c r="I70" s="39">
        <f t="shared" si="8"/>
        <v>0.8</v>
      </c>
      <c r="J70" s="39">
        <f t="shared" si="9"/>
        <v>0.8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D71" s="19"/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1.6500000000000001</v>
      </c>
      <c r="J75" s="27">
        <f>+SUM(J68:J74)</f>
        <v>1.6500000000000001</v>
      </c>
      <c r="K75" s="27">
        <f>+SUM(K68:K74)</f>
        <v>0.8500000000000001</v>
      </c>
      <c r="L75" s="27">
        <f>+SUM(L68:L74)</f>
        <v>0.8500000000000001</v>
      </c>
      <c r="M75" s="27">
        <f>+SUM(M68:M74)</f>
        <v>0.4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283</v>
      </c>
      <c r="C5" s="19" t="s">
        <v>30</v>
      </c>
      <c r="D5" s="19" t="s">
        <v>73</v>
      </c>
      <c r="E5" s="35" t="s">
        <v>70</v>
      </c>
      <c r="F5" s="36">
        <v>4.45</v>
      </c>
      <c r="G5" s="13">
        <v>2008</v>
      </c>
      <c r="I5" s="39">
        <f aca="true" t="shared" si="0" ref="I5:M14">+IF($G5&gt;=I$3,$F5,0)</f>
        <v>4.45</v>
      </c>
      <c r="J5" s="39">
        <f t="shared" si="0"/>
        <v>4.45</v>
      </c>
      <c r="K5" s="39">
        <f t="shared" si="0"/>
        <v>4.45</v>
      </c>
      <c r="L5" s="39">
        <f t="shared" si="0"/>
        <v>4.45</v>
      </c>
      <c r="M5" s="39">
        <f t="shared" si="0"/>
        <v>4.45</v>
      </c>
    </row>
    <row r="6" spans="1:13" ht="12.75">
      <c r="A6" s="23">
        <v>2</v>
      </c>
      <c r="B6" s="18" t="s">
        <v>583</v>
      </c>
      <c r="C6" s="19" t="s">
        <v>35</v>
      </c>
      <c r="D6" s="19" t="s">
        <v>36</v>
      </c>
      <c r="E6" s="19" t="s">
        <v>70</v>
      </c>
      <c r="F6" s="24">
        <v>2.75</v>
      </c>
      <c r="G6" s="25">
        <v>2007</v>
      </c>
      <c r="I6" s="39">
        <f t="shared" si="0"/>
        <v>2.75</v>
      </c>
      <c r="J6" s="39">
        <f t="shared" si="0"/>
        <v>2.75</v>
      </c>
      <c r="K6" s="39">
        <f t="shared" si="0"/>
        <v>2.75</v>
      </c>
      <c r="L6" s="39">
        <f t="shared" si="0"/>
        <v>2.75</v>
      </c>
      <c r="M6" s="39">
        <f t="shared" si="0"/>
        <v>0</v>
      </c>
    </row>
    <row r="7" spans="1:13" ht="12.75">
      <c r="A7" s="23">
        <v>3</v>
      </c>
      <c r="B7" s="37" t="s">
        <v>474</v>
      </c>
      <c r="C7" s="19" t="s">
        <v>33</v>
      </c>
      <c r="D7" s="19" t="s">
        <v>63</v>
      </c>
      <c r="E7" s="35" t="s">
        <v>70</v>
      </c>
      <c r="F7" s="36">
        <v>5.1</v>
      </c>
      <c r="G7" s="13">
        <v>2006</v>
      </c>
      <c r="I7" s="39">
        <f t="shared" si="0"/>
        <v>5.1</v>
      </c>
      <c r="J7" s="39">
        <f t="shared" si="0"/>
        <v>5.1</v>
      </c>
      <c r="K7" s="39">
        <f t="shared" si="0"/>
        <v>5.1</v>
      </c>
      <c r="L7" s="39">
        <f t="shared" si="0"/>
        <v>0</v>
      </c>
      <c r="M7" s="39">
        <f t="shared" si="0"/>
        <v>0</v>
      </c>
    </row>
    <row r="8" spans="1:13" ht="12.75">
      <c r="A8" s="23">
        <v>4</v>
      </c>
      <c r="B8" s="37" t="s">
        <v>475</v>
      </c>
      <c r="C8" s="19" t="s">
        <v>47</v>
      </c>
      <c r="D8" s="19" t="s">
        <v>81</v>
      </c>
      <c r="E8" s="35" t="s">
        <v>70</v>
      </c>
      <c r="F8" s="36">
        <v>3.6</v>
      </c>
      <c r="G8" s="13">
        <v>2006</v>
      </c>
      <c r="I8" s="39">
        <f t="shared" si="0"/>
        <v>3.6</v>
      </c>
      <c r="J8" s="39">
        <f t="shared" si="0"/>
        <v>3.6</v>
      </c>
      <c r="K8" s="39">
        <f t="shared" si="0"/>
        <v>3.6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476</v>
      </c>
      <c r="C9" s="19" t="s">
        <v>34</v>
      </c>
      <c r="D9" s="19" t="s">
        <v>73</v>
      </c>
      <c r="E9" s="35" t="s">
        <v>70</v>
      </c>
      <c r="F9" s="36">
        <v>3.2</v>
      </c>
      <c r="G9" s="13">
        <v>2006</v>
      </c>
      <c r="I9" s="39">
        <f t="shared" si="0"/>
        <v>3.2</v>
      </c>
      <c r="J9" s="39">
        <f t="shared" si="0"/>
        <v>3.2</v>
      </c>
      <c r="K9" s="39">
        <f t="shared" si="0"/>
        <v>3.2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530</v>
      </c>
      <c r="C10" s="19" t="s">
        <v>33</v>
      </c>
      <c r="D10" s="19" t="s">
        <v>56</v>
      </c>
      <c r="E10" s="35" t="s">
        <v>70</v>
      </c>
      <c r="F10" s="36">
        <v>1.5</v>
      </c>
      <c r="G10" s="13">
        <v>2006</v>
      </c>
      <c r="I10" s="39">
        <f t="shared" si="0"/>
        <v>1.5</v>
      </c>
      <c r="J10" s="39">
        <f t="shared" si="0"/>
        <v>1.5</v>
      </c>
      <c r="K10" s="39">
        <f t="shared" si="0"/>
        <v>1.5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477</v>
      </c>
      <c r="C11" s="19" t="s">
        <v>35</v>
      </c>
      <c r="D11" s="19" t="s">
        <v>50</v>
      </c>
      <c r="E11" s="35" t="s">
        <v>70</v>
      </c>
      <c r="F11" s="36">
        <v>0.5</v>
      </c>
      <c r="G11" s="13">
        <v>2006</v>
      </c>
      <c r="I11" s="39">
        <f t="shared" si="0"/>
        <v>0.5</v>
      </c>
      <c r="J11" s="39">
        <f t="shared" si="0"/>
        <v>0.5</v>
      </c>
      <c r="K11" s="39">
        <f t="shared" si="0"/>
        <v>0.5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478</v>
      </c>
      <c r="C12" s="19" t="s">
        <v>42</v>
      </c>
      <c r="D12" s="19" t="s">
        <v>37</v>
      </c>
      <c r="E12" s="35" t="s">
        <v>32</v>
      </c>
      <c r="F12" s="36">
        <v>6.75</v>
      </c>
      <c r="G12" s="14">
        <v>2005</v>
      </c>
      <c r="I12" s="39">
        <f t="shared" si="0"/>
        <v>6.75</v>
      </c>
      <c r="J12" s="39">
        <f t="shared" si="0"/>
        <v>6.75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479</v>
      </c>
      <c r="C13" s="19" t="s">
        <v>35</v>
      </c>
      <c r="D13" s="19" t="s">
        <v>62</v>
      </c>
      <c r="E13" s="35" t="s">
        <v>70</v>
      </c>
      <c r="F13" s="36">
        <v>6.5</v>
      </c>
      <c r="G13" s="13">
        <v>2005</v>
      </c>
      <c r="I13" s="39">
        <f t="shared" si="0"/>
        <v>6.5</v>
      </c>
      <c r="J13" s="39">
        <f t="shared" si="0"/>
        <v>6.5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532</v>
      </c>
      <c r="C14" s="19" t="s">
        <v>34</v>
      </c>
      <c r="D14" s="19" t="s">
        <v>43</v>
      </c>
      <c r="E14" s="35" t="s">
        <v>70</v>
      </c>
      <c r="F14" s="36">
        <v>4.75</v>
      </c>
      <c r="G14" s="13">
        <v>2005</v>
      </c>
      <c r="I14" s="39">
        <f t="shared" si="0"/>
        <v>4.75</v>
      </c>
      <c r="J14" s="39">
        <f t="shared" si="0"/>
        <v>4.75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18" t="s">
        <v>534</v>
      </c>
      <c r="C15" s="19" t="s">
        <v>54</v>
      </c>
      <c r="D15" s="19" t="s">
        <v>57</v>
      </c>
      <c r="E15" s="19" t="s">
        <v>70</v>
      </c>
      <c r="F15" s="24">
        <v>3.5</v>
      </c>
      <c r="G15" s="25">
        <v>2005</v>
      </c>
      <c r="I15" s="39">
        <f aca="true" t="shared" si="1" ref="I15:M24">+IF($G15&gt;=I$3,$F15,0)</f>
        <v>3.5</v>
      </c>
      <c r="J15" s="39">
        <f t="shared" si="1"/>
        <v>3.5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480</v>
      </c>
      <c r="C16" s="19" t="s">
        <v>54</v>
      </c>
      <c r="D16" s="19" t="s">
        <v>65</v>
      </c>
      <c r="E16" s="35" t="s">
        <v>70</v>
      </c>
      <c r="F16" s="36">
        <v>1.8</v>
      </c>
      <c r="G16" s="13">
        <v>2005</v>
      </c>
      <c r="I16" s="39">
        <f t="shared" si="1"/>
        <v>1.8</v>
      </c>
      <c r="J16" s="39">
        <f t="shared" si="1"/>
        <v>1.8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481</v>
      </c>
      <c r="C17" s="19" t="s">
        <v>33</v>
      </c>
      <c r="D17" s="19" t="s">
        <v>49</v>
      </c>
      <c r="E17" s="35" t="s">
        <v>70</v>
      </c>
      <c r="F17" s="36">
        <v>1.8</v>
      </c>
      <c r="G17" s="13">
        <v>2005</v>
      </c>
      <c r="I17" s="39">
        <f t="shared" si="1"/>
        <v>1.8</v>
      </c>
      <c r="J17" s="39">
        <f t="shared" si="1"/>
        <v>1.8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482</v>
      </c>
      <c r="C18" s="19" t="s">
        <v>35</v>
      </c>
      <c r="D18" s="19" t="s">
        <v>48</v>
      </c>
      <c r="E18" s="35" t="s">
        <v>70</v>
      </c>
      <c r="F18" s="36">
        <v>1.3</v>
      </c>
      <c r="G18" s="13">
        <v>2005</v>
      </c>
      <c r="I18" s="39">
        <f t="shared" si="1"/>
        <v>1.3</v>
      </c>
      <c r="J18" s="39">
        <f t="shared" si="1"/>
        <v>1.3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63" t="s">
        <v>483</v>
      </c>
      <c r="C19" s="19" t="s">
        <v>34</v>
      </c>
      <c r="D19" s="19" t="s">
        <v>36</v>
      </c>
      <c r="E19" s="35" t="s">
        <v>70</v>
      </c>
      <c r="F19" s="36">
        <v>1.05</v>
      </c>
      <c r="G19" s="13">
        <v>2005</v>
      </c>
      <c r="I19" s="39">
        <f t="shared" si="1"/>
        <v>1.05</v>
      </c>
      <c r="J19" s="39">
        <f t="shared" si="1"/>
        <v>1.05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484</v>
      </c>
      <c r="C20" s="19" t="s">
        <v>35</v>
      </c>
      <c r="D20" s="19" t="s">
        <v>53</v>
      </c>
      <c r="E20" s="35" t="s">
        <v>70</v>
      </c>
      <c r="F20" s="36">
        <v>5</v>
      </c>
      <c r="G20" s="13">
        <v>2004</v>
      </c>
      <c r="I20" s="39">
        <f t="shared" si="1"/>
        <v>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485</v>
      </c>
      <c r="C21" s="19" t="s">
        <v>58</v>
      </c>
      <c r="D21" s="19" t="s">
        <v>63</v>
      </c>
      <c r="E21" s="35" t="s">
        <v>70</v>
      </c>
      <c r="F21" s="36">
        <v>2.1</v>
      </c>
      <c r="G21" s="13">
        <v>2004</v>
      </c>
      <c r="I21" s="39">
        <f t="shared" si="1"/>
        <v>2.1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18" t="s">
        <v>584</v>
      </c>
      <c r="C22" s="19" t="s">
        <v>33</v>
      </c>
      <c r="D22" s="19" t="s">
        <v>43</v>
      </c>
      <c r="E22" s="19" t="s">
        <v>70</v>
      </c>
      <c r="F22" s="24">
        <v>1.45</v>
      </c>
      <c r="G22" s="25">
        <v>2004</v>
      </c>
      <c r="I22" s="39">
        <f t="shared" si="1"/>
        <v>1.45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18" t="s">
        <v>582</v>
      </c>
      <c r="C23" s="19" t="s">
        <v>33</v>
      </c>
      <c r="D23" s="19" t="s">
        <v>52</v>
      </c>
      <c r="E23" s="19" t="s">
        <v>70</v>
      </c>
      <c r="F23" s="24">
        <v>1.1</v>
      </c>
      <c r="G23" s="25">
        <v>2004</v>
      </c>
      <c r="I23" s="39">
        <f t="shared" si="1"/>
        <v>1.1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486</v>
      </c>
      <c r="C24" s="19" t="s">
        <v>54</v>
      </c>
      <c r="D24" s="19" t="s">
        <v>51</v>
      </c>
      <c r="E24" s="35" t="s">
        <v>70</v>
      </c>
      <c r="F24" s="36">
        <v>1.05</v>
      </c>
      <c r="G24" s="13">
        <v>2004</v>
      </c>
      <c r="I24" s="39">
        <f t="shared" si="1"/>
        <v>1.05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533</v>
      </c>
      <c r="C25" s="19" t="s">
        <v>35</v>
      </c>
      <c r="D25" s="19" t="s">
        <v>53</v>
      </c>
      <c r="E25" s="35" t="s">
        <v>70</v>
      </c>
      <c r="F25" s="36">
        <v>1.05</v>
      </c>
      <c r="G25" s="13">
        <v>2004</v>
      </c>
      <c r="I25" s="39">
        <f aca="true" t="shared" si="2" ref="I25:M32">+IF($G25&gt;=I$3,$F25,0)</f>
        <v>1.05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531</v>
      </c>
      <c r="C26" s="19" t="s">
        <v>35</v>
      </c>
      <c r="D26" s="19" t="s">
        <v>41</v>
      </c>
      <c r="E26" s="35" t="s">
        <v>70</v>
      </c>
      <c r="F26" s="36">
        <v>0.9</v>
      </c>
      <c r="G26" s="13">
        <v>2004</v>
      </c>
      <c r="I26" s="39">
        <f t="shared" si="2"/>
        <v>0.9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762</v>
      </c>
      <c r="C27" s="19" t="s">
        <v>33</v>
      </c>
      <c r="D27" s="19" t="s">
        <v>44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70" t="s">
        <v>760</v>
      </c>
      <c r="C28" s="19" t="s">
        <v>33</v>
      </c>
      <c r="D28" s="19" t="s">
        <v>36</v>
      </c>
      <c r="E28" s="19" t="s">
        <v>70</v>
      </c>
      <c r="F28" s="24">
        <v>0.6</v>
      </c>
      <c r="G28" s="25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70" t="s">
        <v>616</v>
      </c>
      <c r="C29" s="19" t="s">
        <v>33</v>
      </c>
      <c r="D29" s="19" t="s">
        <v>46</v>
      </c>
      <c r="E29" s="19" t="s">
        <v>70</v>
      </c>
      <c r="F29" s="24">
        <v>0.6</v>
      </c>
      <c r="G29" s="25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771</v>
      </c>
      <c r="C30" s="19" t="s">
        <v>30</v>
      </c>
      <c r="D30" s="19" t="s">
        <v>66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776</v>
      </c>
      <c r="C31" s="19" t="s">
        <v>35</v>
      </c>
      <c r="D31" s="19" t="s">
        <v>52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738</v>
      </c>
      <c r="C32" s="19" t="s">
        <v>33</v>
      </c>
      <c r="D32" s="19" t="s">
        <v>73</v>
      </c>
      <c r="E32" s="19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64.79999999999998</v>
      </c>
      <c r="J34" s="40">
        <f>+SUM(J5:J32)</f>
        <v>48.54999999999999</v>
      </c>
      <c r="K34" s="40">
        <f>+SUM(K5:K32)</f>
        <v>21.1</v>
      </c>
      <c r="L34" s="40">
        <f>+SUM(L5:L32)</f>
        <v>7.2</v>
      </c>
      <c r="M34" s="40">
        <f>+SUM(M5:M32)</f>
        <v>4.45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473</v>
      </c>
      <c r="C40" s="19" t="s">
        <v>33</v>
      </c>
      <c r="D40" s="19" t="s">
        <v>46</v>
      </c>
      <c r="E40" s="35">
        <v>2004</v>
      </c>
      <c r="F40" s="36">
        <v>1.05</v>
      </c>
      <c r="G40" s="13">
        <v>2007</v>
      </c>
      <c r="I40" s="38">
        <f>+CEILING(IF($I$38=E40,F40,IF($I$38&lt;=G40,F40*0.3,0)),0.05)</f>
        <v>1.05</v>
      </c>
      <c r="J40" s="38">
        <f>+CEILING(IF($J$38&lt;=G40,F40*0.3,0),0.05)</f>
        <v>0.35000000000000003</v>
      </c>
      <c r="K40" s="38">
        <f>+CEILING(IF($K$38&lt;=G40,F40*0.3,0),0.05)</f>
        <v>0.35000000000000003</v>
      </c>
      <c r="L40" s="38">
        <f>+CEILING(IF($L$38&lt;=G40,F40*0.3,0),0.05)</f>
        <v>0.35000000000000003</v>
      </c>
      <c r="M40" s="38">
        <f>CEILING(IF($M$38&lt;=G40,F40*0.3,0),0.05)</f>
        <v>0</v>
      </c>
    </row>
    <row r="41" spans="1:13" ht="12.75">
      <c r="A41" s="23">
        <v>2</v>
      </c>
      <c r="B41" s="70" t="s">
        <v>636</v>
      </c>
      <c r="C41" s="19" t="s">
        <v>33</v>
      </c>
      <c r="D41" s="19" t="s">
        <v>81</v>
      </c>
      <c r="E41" s="19">
        <v>2004</v>
      </c>
      <c r="F41" s="24">
        <v>0.6</v>
      </c>
      <c r="G41" s="25">
        <v>2005</v>
      </c>
      <c r="I41" s="39">
        <f>+CEILING(IF($I$38=E41,F41,IF($I$38&lt;=G41,F41*0.3,0)),0.05)</f>
        <v>0.6000000000000001</v>
      </c>
      <c r="J41" s="39">
        <f>+CEILING(IF($J$38&lt;=G41,F41*0.3,0),0.05)</f>
        <v>0.2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18" t="s">
        <v>719</v>
      </c>
      <c r="C42" s="19" t="s">
        <v>30</v>
      </c>
      <c r="D42" s="19" t="s">
        <v>81</v>
      </c>
      <c r="E42" s="35">
        <v>2004</v>
      </c>
      <c r="F42" s="36">
        <v>0.6</v>
      </c>
      <c r="G42" s="13">
        <v>2004</v>
      </c>
      <c r="I42" s="39">
        <f>+CEILING(IF($I$38=E42,F42,IF($I$38&lt;=G42,F42*0.3,0)),0.05)</f>
        <v>0.6000000000000001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69" t="s">
        <v>737</v>
      </c>
      <c r="C43" s="19" t="s">
        <v>33</v>
      </c>
      <c r="D43" s="19" t="s">
        <v>36</v>
      </c>
      <c r="E43" s="35">
        <v>2004</v>
      </c>
      <c r="F43" s="36">
        <v>0.6</v>
      </c>
      <c r="G43" s="13">
        <v>2004</v>
      </c>
      <c r="I43" s="39">
        <f>+CEILING(IF($I$38=E43,F43,IF($I$38&lt;=G43,F43*0.3,0)),0.05)</f>
        <v>0.6000000000000001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2.85</v>
      </c>
      <c r="J46" s="40">
        <f>+SUM(J40:J45)</f>
        <v>0.55</v>
      </c>
      <c r="K46" s="40">
        <f>+SUM(K40:K45)</f>
        <v>0.35000000000000003</v>
      </c>
      <c r="L46" s="40">
        <f>+SUM(L40:L45)</f>
        <v>0.35000000000000003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76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79</v>
      </c>
      <c r="C50" s="21"/>
      <c r="D50" s="21"/>
      <c r="E50" s="21"/>
      <c r="F50" s="21" t="s">
        <v>78</v>
      </c>
      <c r="G50" s="21" t="s">
        <v>77</v>
      </c>
      <c r="I50" s="22">
        <f>+I$3</f>
        <v>2004</v>
      </c>
      <c r="J50" s="22">
        <f>+J$3</f>
        <v>2005</v>
      </c>
      <c r="K50" s="22">
        <f>+K$3</f>
        <v>2006</v>
      </c>
      <c r="L50" s="22">
        <f>+L$3</f>
        <v>2007</v>
      </c>
      <c r="M50" s="22">
        <f>+M$3</f>
        <v>2008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81"/>
      <c r="C52" s="81"/>
      <c r="D52" s="81"/>
      <c r="E52" s="81"/>
      <c r="I52" s="59"/>
      <c r="J52" s="59"/>
      <c r="K52" s="59"/>
      <c r="L52" s="59"/>
      <c r="M52" s="59"/>
    </row>
    <row r="53" spans="1:13" ht="12.75">
      <c r="A53" s="23">
        <v>2</v>
      </c>
      <c r="B53" s="81"/>
      <c r="C53" s="81"/>
      <c r="D53" s="81"/>
      <c r="E53" s="8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97</v>
      </c>
      <c r="C57" s="32"/>
      <c r="D57" s="33"/>
      <c r="E57" s="33"/>
      <c r="F57" s="33"/>
      <c r="G57" s="30"/>
      <c r="H57" s="33"/>
      <c r="I57" s="34">
        <f>+I34+I46+I55</f>
        <v>67.64999999999998</v>
      </c>
      <c r="J57" s="34">
        <f>+J34+J46+J55</f>
        <v>49.09999999999999</v>
      </c>
      <c r="K57" s="34">
        <f>+K34+K46+K55</f>
        <v>21.450000000000003</v>
      </c>
      <c r="L57" s="34">
        <f>+L34+L46+L55</f>
        <v>7.55</v>
      </c>
      <c r="M57" s="34">
        <f>+M34+M46+M55</f>
        <v>4.45</v>
      </c>
    </row>
    <row r="59" spans="1:13" ht="15.75">
      <c r="A59" s="15" t="s">
        <v>96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2004</v>
      </c>
      <c r="J61" s="22">
        <f>+J$3</f>
        <v>2005</v>
      </c>
      <c r="K61" s="22">
        <f>+K$3</f>
        <v>2006</v>
      </c>
      <c r="L61" s="22">
        <f>+L$3</f>
        <v>2007</v>
      </c>
      <c r="M61" s="22">
        <f>+M$3</f>
        <v>2008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669</v>
      </c>
      <c r="C63" s="19" t="s">
        <v>33</v>
      </c>
      <c r="D63" s="19" t="s">
        <v>65</v>
      </c>
      <c r="E63" s="35" t="s">
        <v>126</v>
      </c>
      <c r="F63" s="39">
        <v>0.6</v>
      </c>
      <c r="G63" s="35">
        <v>2007</v>
      </c>
      <c r="I63" s="38">
        <f aca="true" t="shared" si="3" ref="I63:I68">+CEILING(IF($I$61&lt;=G63,F63*0.3,0),0.05)</f>
        <v>0.2</v>
      </c>
      <c r="J63" s="38">
        <f aca="true" t="shared" si="4" ref="J63:J68">+CEILING(IF($J$61&lt;=G63,F63*0.3,0),0.05)</f>
        <v>0.2</v>
      </c>
      <c r="K63" s="38">
        <f aca="true" t="shared" si="5" ref="K63:K68">+CEILING(IF($K$61&lt;=G63,F63*0.3,0),0.05)</f>
        <v>0.2</v>
      </c>
      <c r="L63" s="38">
        <f aca="true" t="shared" si="6" ref="L63:L68">+CEILING(IF($L$61&lt;=G63,F63*0.3,0),0.05)</f>
        <v>0.2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 t="s">
        <v>670</v>
      </c>
      <c r="C64" s="19" t="s">
        <v>35</v>
      </c>
      <c r="D64" s="19" t="s">
        <v>53</v>
      </c>
      <c r="E64" s="35" t="s">
        <v>126</v>
      </c>
      <c r="F64" s="36">
        <v>0.6</v>
      </c>
      <c r="G64" s="13">
        <v>2007</v>
      </c>
      <c r="I64" s="39">
        <f t="shared" si="3"/>
        <v>0.2</v>
      </c>
      <c r="J64" s="39">
        <f t="shared" si="4"/>
        <v>0.2</v>
      </c>
      <c r="K64" s="39">
        <f t="shared" si="5"/>
        <v>0.2</v>
      </c>
      <c r="L64" s="39">
        <f t="shared" si="6"/>
        <v>0.2</v>
      </c>
      <c r="M64" s="39">
        <f t="shared" si="7"/>
        <v>0</v>
      </c>
    </row>
    <row r="65" spans="1:13" ht="12.75">
      <c r="A65" s="23">
        <v>3</v>
      </c>
      <c r="B65" s="18" t="s">
        <v>667</v>
      </c>
      <c r="C65" s="19" t="s">
        <v>58</v>
      </c>
      <c r="D65" s="19" t="s">
        <v>31</v>
      </c>
      <c r="E65" s="19" t="s">
        <v>126</v>
      </c>
      <c r="F65" s="36">
        <v>0.6</v>
      </c>
      <c r="G65" s="13">
        <v>2005</v>
      </c>
      <c r="I65" s="39">
        <f t="shared" si="3"/>
        <v>0.2</v>
      </c>
      <c r="J65" s="39">
        <f t="shared" si="4"/>
        <v>0.2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63" t="s">
        <v>125</v>
      </c>
      <c r="C66" s="19" t="s">
        <v>54</v>
      </c>
      <c r="D66" s="19" t="s">
        <v>73</v>
      </c>
      <c r="E66" s="35" t="s">
        <v>126</v>
      </c>
      <c r="F66" s="36">
        <v>4</v>
      </c>
      <c r="G66" s="13">
        <v>2004</v>
      </c>
      <c r="I66" s="39">
        <f t="shared" si="3"/>
        <v>1.2000000000000002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1.8000000000000003</v>
      </c>
      <c r="J70" s="27">
        <f>+SUM(J63:J69)</f>
        <v>0.6000000000000001</v>
      </c>
      <c r="K70" s="27">
        <f>+SUM(K63:K69)</f>
        <v>0.4</v>
      </c>
      <c r="L70" s="27">
        <f>+SUM(L63:L69)</f>
        <v>0.4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190</v>
      </c>
      <c r="C5" s="19" t="s">
        <v>54</v>
      </c>
      <c r="D5" s="19" t="s">
        <v>52</v>
      </c>
      <c r="E5" s="35" t="s">
        <v>70</v>
      </c>
      <c r="F5" s="36">
        <v>6.5</v>
      </c>
      <c r="G5" s="13">
        <v>2007</v>
      </c>
      <c r="I5" s="38">
        <f aca="true" t="shared" si="0" ref="I5:M14">+IF($G5&gt;=I$3,$F5,0)</f>
        <v>6.5</v>
      </c>
      <c r="J5" s="38">
        <f t="shared" si="0"/>
        <v>6.5</v>
      </c>
      <c r="K5" s="38">
        <f t="shared" si="0"/>
        <v>6.5</v>
      </c>
      <c r="L5" s="38">
        <f t="shared" si="0"/>
        <v>6.5</v>
      </c>
      <c r="M5" s="38">
        <f t="shared" si="0"/>
        <v>0</v>
      </c>
    </row>
    <row r="6" spans="1:13" ht="12.75">
      <c r="A6" s="23">
        <v>2</v>
      </c>
      <c r="B6" s="37" t="s">
        <v>199</v>
      </c>
      <c r="C6" s="19" t="s">
        <v>33</v>
      </c>
      <c r="D6" s="19" t="s">
        <v>68</v>
      </c>
      <c r="E6" s="35" t="s">
        <v>70</v>
      </c>
      <c r="F6" s="36">
        <v>4.5</v>
      </c>
      <c r="G6" s="13">
        <v>2007</v>
      </c>
      <c r="I6" s="39">
        <f t="shared" si="0"/>
        <v>4.5</v>
      </c>
      <c r="J6" s="39">
        <f t="shared" si="0"/>
        <v>4.5</v>
      </c>
      <c r="K6" s="39">
        <f t="shared" si="0"/>
        <v>4.5</v>
      </c>
      <c r="L6" s="39">
        <f t="shared" si="0"/>
        <v>4.5</v>
      </c>
      <c r="M6" s="39">
        <f t="shared" si="0"/>
        <v>0</v>
      </c>
    </row>
    <row r="7" spans="1:13" ht="12.75">
      <c r="A7" s="23">
        <v>3</v>
      </c>
      <c r="B7" s="37" t="s">
        <v>200</v>
      </c>
      <c r="C7" s="19" t="s">
        <v>35</v>
      </c>
      <c r="D7" s="19" t="s">
        <v>37</v>
      </c>
      <c r="E7" s="35" t="s">
        <v>70</v>
      </c>
      <c r="F7" s="36">
        <v>4</v>
      </c>
      <c r="G7" s="13">
        <v>2007</v>
      </c>
      <c r="I7" s="39">
        <f t="shared" si="0"/>
        <v>4</v>
      </c>
      <c r="J7" s="39">
        <f t="shared" si="0"/>
        <v>4</v>
      </c>
      <c r="K7" s="39">
        <f t="shared" si="0"/>
        <v>4</v>
      </c>
      <c r="L7" s="39">
        <f t="shared" si="0"/>
        <v>4</v>
      </c>
      <c r="M7" s="39">
        <f t="shared" si="0"/>
        <v>0</v>
      </c>
    </row>
    <row r="8" spans="1:13" ht="12.75">
      <c r="A8" s="23">
        <v>4</v>
      </c>
      <c r="B8" s="37" t="s">
        <v>201</v>
      </c>
      <c r="C8" s="19" t="s">
        <v>35</v>
      </c>
      <c r="D8" s="19" t="s">
        <v>56</v>
      </c>
      <c r="E8" s="35" t="s">
        <v>70</v>
      </c>
      <c r="F8" s="36">
        <v>0.75</v>
      </c>
      <c r="G8" s="13">
        <v>2007</v>
      </c>
      <c r="I8" s="39">
        <f t="shared" si="0"/>
        <v>0.75</v>
      </c>
      <c r="J8" s="39">
        <f t="shared" si="0"/>
        <v>0.75</v>
      </c>
      <c r="K8" s="39">
        <f t="shared" si="0"/>
        <v>0.75</v>
      </c>
      <c r="L8" s="39">
        <f t="shared" si="0"/>
        <v>0.75</v>
      </c>
      <c r="M8" s="39">
        <f t="shared" si="0"/>
        <v>0</v>
      </c>
    </row>
    <row r="9" spans="1:13" ht="12.75">
      <c r="A9" s="23">
        <v>5</v>
      </c>
      <c r="B9" s="37" t="s">
        <v>192</v>
      </c>
      <c r="C9" s="19" t="s">
        <v>33</v>
      </c>
      <c r="D9" s="19" t="s">
        <v>37</v>
      </c>
      <c r="E9" s="35" t="s">
        <v>70</v>
      </c>
      <c r="F9" s="24">
        <v>6</v>
      </c>
      <c r="G9" s="13">
        <v>2006</v>
      </c>
      <c r="I9" s="39">
        <f t="shared" si="0"/>
        <v>6</v>
      </c>
      <c r="J9" s="39">
        <f t="shared" si="0"/>
        <v>6</v>
      </c>
      <c r="K9" s="39">
        <f t="shared" si="0"/>
        <v>6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191</v>
      </c>
      <c r="C10" s="19" t="s">
        <v>35</v>
      </c>
      <c r="D10" s="19" t="s">
        <v>31</v>
      </c>
      <c r="E10" s="35" t="s">
        <v>70</v>
      </c>
      <c r="F10" s="36">
        <v>4.85</v>
      </c>
      <c r="G10" s="13">
        <v>2006</v>
      </c>
      <c r="I10" s="39">
        <f t="shared" si="0"/>
        <v>4.85</v>
      </c>
      <c r="J10" s="39">
        <f t="shared" si="0"/>
        <v>4.85</v>
      </c>
      <c r="K10" s="39">
        <f t="shared" si="0"/>
        <v>4.85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202</v>
      </c>
      <c r="C11" s="19" t="s">
        <v>35</v>
      </c>
      <c r="D11" s="19" t="s">
        <v>68</v>
      </c>
      <c r="E11" s="35" t="s">
        <v>70</v>
      </c>
      <c r="F11" s="36">
        <v>3.5</v>
      </c>
      <c r="G11" s="13">
        <v>2006</v>
      </c>
      <c r="I11" s="39">
        <f t="shared" si="0"/>
        <v>3.5</v>
      </c>
      <c r="J11" s="39">
        <f t="shared" si="0"/>
        <v>3.5</v>
      </c>
      <c r="K11" s="39">
        <f t="shared" si="0"/>
        <v>3.5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203</v>
      </c>
      <c r="C12" s="19" t="s">
        <v>35</v>
      </c>
      <c r="D12" s="19" t="s">
        <v>57</v>
      </c>
      <c r="E12" s="35" t="s">
        <v>70</v>
      </c>
      <c r="F12" s="36">
        <v>2.6</v>
      </c>
      <c r="G12" s="13">
        <v>2005</v>
      </c>
      <c r="I12" s="39">
        <f t="shared" si="0"/>
        <v>2.6</v>
      </c>
      <c r="J12" s="39">
        <f t="shared" si="0"/>
        <v>2.6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63" t="s">
        <v>611</v>
      </c>
      <c r="C13" s="19" t="s">
        <v>30</v>
      </c>
      <c r="D13" s="19" t="s">
        <v>60</v>
      </c>
      <c r="E13" s="35" t="s">
        <v>70</v>
      </c>
      <c r="F13" s="36">
        <v>1.65</v>
      </c>
      <c r="G13" s="13">
        <v>2005</v>
      </c>
      <c r="I13" s="39">
        <f t="shared" si="0"/>
        <v>1.65</v>
      </c>
      <c r="J13" s="39">
        <f t="shared" si="0"/>
        <v>1.65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204</v>
      </c>
      <c r="C14" s="19" t="s">
        <v>47</v>
      </c>
      <c r="D14" s="19" t="s">
        <v>48</v>
      </c>
      <c r="E14" s="35" t="s">
        <v>32</v>
      </c>
      <c r="F14" s="36">
        <v>6</v>
      </c>
      <c r="G14" s="14">
        <v>2004</v>
      </c>
      <c r="I14" s="39">
        <f t="shared" si="0"/>
        <v>6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205</v>
      </c>
      <c r="C15" s="19" t="s">
        <v>33</v>
      </c>
      <c r="D15" s="19" t="s">
        <v>48</v>
      </c>
      <c r="E15" s="35" t="s">
        <v>32</v>
      </c>
      <c r="F15" s="36">
        <v>6</v>
      </c>
      <c r="G15" s="13">
        <v>2004</v>
      </c>
      <c r="I15" s="39">
        <f aca="true" t="shared" si="1" ref="I15:M24">+IF($G15&gt;=I$3,$F15,0)</f>
        <v>6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206</v>
      </c>
      <c r="C16" s="19" t="s">
        <v>54</v>
      </c>
      <c r="D16" s="19" t="s">
        <v>63</v>
      </c>
      <c r="E16" s="35" t="s">
        <v>32</v>
      </c>
      <c r="F16" s="36">
        <v>6</v>
      </c>
      <c r="G16" s="13">
        <v>2004</v>
      </c>
      <c r="I16" s="39">
        <f t="shared" si="1"/>
        <v>6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198</v>
      </c>
      <c r="C17" s="19" t="s">
        <v>54</v>
      </c>
      <c r="D17" s="19" t="s">
        <v>37</v>
      </c>
      <c r="E17" s="35" t="s">
        <v>70</v>
      </c>
      <c r="F17" s="36">
        <v>2.5</v>
      </c>
      <c r="G17" s="13">
        <v>2004</v>
      </c>
      <c r="I17" s="39">
        <f t="shared" si="1"/>
        <v>2.5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197</v>
      </c>
      <c r="C18" s="19" t="s">
        <v>33</v>
      </c>
      <c r="D18" s="19" t="s">
        <v>56</v>
      </c>
      <c r="E18" s="35" t="s">
        <v>70</v>
      </c>
      <c r="F18" s="36">
        <v>2.3</v>
      </c>
      <c r="G18" s="13">
        <v>2004</v>
      </c>
      <c r="I18" s="39">
        <f t="shared" si="1"/>
        <v>2.3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196</v>
      </c>
      <c r="C19" s="19" t="s">
        <v>34</v>
      </c>
      <c r="D19" s="19" t="s">
        <v>44</v>
      </c>
      <c r="E19" s="35" t="s">
        <v>70</v>
      </c>
      <c r="F19" s="36">
        <v>1.9</v>
      </c>
      <c r="G19" s="13">
        <v>2004</v>
      </c>
      <c r="I19" s="39">
        <f t="shared" si="1"/>
        <v>1.9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195</v>
      </c>
      <c r="C20" s="19" t="s">
        <v>42</v>
      </c>
      <c r="D20" s="19" t="s">
        <v>46</v>
      </c>
      <c r="E20" s="35" t="s">
        <v>70</v>
      </c>
      <c r="F20" s="36">
        <v>1.5</v>
      </c>
      <c r="G20" s="13">
        <v>2004</v>
      </c>
      <c r="I20" s="39">
        <f t="shared" si="1"/>
        <v>1.5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643</v>
      </c>
      <c r="C21" s="19" t="s">
        <v>58</v>
      </c>
      <c r="D21" s="19" t="s">
        <v>62</v>
      </c>
      <c r="E21" s="35" t="s">
        <v>70</v>
      </c>
      <c r="F21" s="36">
        <v>0.6</v>
      </c>
      <c r="G21" s="13">
        <v>2004</v>
      </c>
      <c r="I21" s="39">
        <f t="shared" si="1"/>
        <v>0.6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63" t="s">
        <v>710</v>
      </c>
      <c r="C22" s="19" t="s">
        <v>35</v>
      </c>
      <c r="D22" s="19" t="s">
        <v>64</v>
      </c>
      <c r="E22" s="35" t="s">
        <v>70</v>
      </c>
      <c r="F22" s="24">
        <v>0.6</v>
      </c>
      <c r="G22" s="25">
        <v>2004</v>
      </c>
      <c r="I22" s="39">
        <f t="shared" si="1"/>
        <v>0.6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63" t="s">
        <v>711</v>
      </c>
      <c r="C23" s="19" t="s">
        <v>58</v>
      </c>
      <c r="D23" s="19" t="s">
        <v>50</v>
      </c>
      <c r="E23" s="35" t="s">
        <v>70</v>
      </c>
      <c r="F23" s="36">
        <v>0.6</v>
      </c>
      <c r="G23" s="13">
        <v>2004</v>
      </c>
      <c r="I23" s="39">
        <f t="shared" si="1"/>
        <v>0.6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63" t="s">
        <v>713</v>
      </c>
      <c r="C24" s="19" t="s">
        <v>33</v>
      </c>
      <c r="D24" s="19" t="s">
        <v>31</v>
      </c>
      <c r="E24" s="35" t="s">
        <v>70</v>
      </c>
      <c r="F24" s="36">
        <v>0.6</v>
      </c>
      <c r="G24" s="13">
        <v>2004</v>
      </c>
      <c r="I24" s="39">
        <f t="shared" si="1"/>
        <v>0.6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749</v>
      </c>
      <c r="C25" s="19" t="s">
        <v>58</v>
      </c>
      <c r="D25" s="19" t="s">
        <v>64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194</v>
      </c>
      <c r="C26" s="19" t="s">
        <v>33</v>
      </c>
      <c r="D26" s="19" t="s">
        <v>39</v>
      </c>
      <c r="E26" s="35" t="s">
        <v>70</v>
      </c>
      <c r="F26" s="36">
        <v>0.5</v>
      </c>
      <c r="G26" s="13">
        <v>2004</v>
      </c>
      <c r="I26" s="39">
        <f t="shared" si="2"/>
        <v>0.5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193</v>
      </c>
      <c r="C27" s="19" t="s">
        <v>33</v>
      </c>
      <c r="D27" s="19" t="s">
        <v>51</v>
      </c>
      <c r="E27" s="35" t="s">
        <v>70</v>
      </c>
      <c r="F27" s="36">
        <v>0.5</v>
      </c>
      <c r="G27" s="13">
        <v>2004</v>
      </c>
      <c r="I27" s="39">
        <f t="shared" si="2"/>
        <v>0.5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/>
      <c r="D28" s="19"/>
      <c r="E28" s="35"/>
      <c r="F28" s="36"/>
      <c r="G28" s="13"/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/>
      <c r="D29" s="19"/>
      <c r="E29" s="35"/>
      <c r="F29" s="36"/>
      <c r="G29" s="13"/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/>
      <c r="D30" s="19"/>
      <c r="E30" s="35"/>
      <c r="F30" s="36"/>
      <c r="G30" s="13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/>
      <c r="D31" s="19"/>
      <c r="E31" s="35"/>
      <c r="F31" s="36"/>
      <c r="G31" s="13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/>
      <c r="D32" s="19"/>
      <c r="E32" s="35"/>
      <c r="F32" s="36"/>
      <c r="G32" s="13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I34" s="40">
        <f>+SUM(I5:I32)</f>
        <v>64.55000000000001</v>
      </c>
      <c r="J34" s="40">
        <f>+SUM(J5:J32)</f>
        <v>34.35</v>
      </c>
      <c r="K34" s="40">
        <f>+SUM(K5:K32)</f>
        <v>30.1</v>
      </c>
      <c r="L34" s="40">
        <f>+SUM(L5:L32)</f>
        <v>15.75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74</v>
      </c>
      <c r="C40" s="19" t="s">
        <v>42</v>
      </c>
      <c r="D40" s="19" t="s">
        <v>68</v>
      </c>
      <c r="E40" s="35">
        <v>2003</v>
      </c>
      <c r="F40" s="36">
        <v>3.9</v>
      </c>
      <c r="G40" s="13">
        <v>2006</v>
      </c>
      <c r="I40" s="38">
        <f aca="true" t="shared" si="3" ref="I40:I49">+CEILING(IF($I$38=E40,F40,IF($I$38&lt;=G40,F40*0.3,0)),0.05)</f>
        <v>1.2000000000000002</v>
      </c>
      <c r="J40" s="38">
        <f aca="true" t="shared" si="4" ref="J40:J49">+CEILING(IF($J$38&lt;=G40,F40*0.3,0),0.05)</f>
        <v>1.2000000000000002</v>
      </c>
      <c r="K40" s="38">
        <f aca="true" t="shared" si="5" ref="K40:K49">+CEILING(IF($K$38&lt;=G40,F40*0.3,0),0.05)</f>
        <v>1.2000000000000002</v>
      </c>
      <c r="L40" s="38">
        <f aca="true" t="shared" si="6" ref="L40:L49">+CEILING(IF($L$38&lt;=G40,F40*0.3,0),0.05)</f>
        <v>0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71</v>
      </c>
      <c r="C41" s="19" t="s">
        <v>35</v>
      </c>
      <c r="D41" s="19" t="s">
        <v>40</v>
      </c>
      <c r="E41" s="35">
        <v>2003</v>
      </c>
      <c r="F41" s="36">
        <v>2.8</v>
      </c>
      <c r="G41" s="13">
        <v>2006</v>
      </c>
      <c r="I41" s="39">
        <f t="shared" si="3"/>
        <v>0.8500000000000001</v>
      </c>
      <c r="J41" s="39">
        <f t="shared" si="4"/>
        <v>0.8500000000000001</v>
      </c>
      <c r="K41" s="39">
        <f t="shared" si="5"/>
        <v>0.8500000000000001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72</v>
      </c>
      <c r="C42" s="19" t="s">
        <v>34</v>
      </c>
      <c r="D42" s="19" t="s">
        <v>68</v>
      </c>
      <c r="E42" s="35">
        <v>2003</v>
      </c>
      <c r="F42" s="36">
        <v>2.8</v>
      </c>
      <c r="G42" s="13">
        <v>2006</v>
      </c>
      <c r="I42" s="39">
        <f t="shared" si="3"/>
        <v>0.8500000000000001</v>
      </c>
      <c r="J42" s="39">
        <f t="shared" si="4"/>
        <v>0.8500000000000001</v>
      </c>
      <c r="K42" s="39">
        <f t="shared" si="5"/>
        <v>0.8500000000000001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86</v>
      </c>
      <c r="C43" s="19" t="s">
        <v>54</v>
      </c>
      <c r="D43" s="19" t="s">
        <v>50</v>
      </c>
      <c r="E43" s="35">
        <v>2003</v>
      </c>
      <c r="F43" s="36">
        <v>1.4</v>
      </c>
      <c r="G43" s="13">
        <v>2006</v>
      </c>
      <c r="I43" s="39">
        <f t="shared" si="3"/>
        <v>0.45</v>
      </c>
      <c r="J43" s="39">
        <f t="shared" si="4"/>
        <v>0.45</v>
      </c>
      <c r="K43" s="39">
        <f t="shared" si="5"/>
        <v>0.45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82</v>
      </c>
      <c r="C44" s="19" t="s">
        <v>54</v>
      </c>
      <c r="D44" s="19" t="s">
        <v>37</v>
      </c>
      <c r="E44" s="35">
        <v>2003</v>
      </c>
      <c r="F44" s="36">
        <v>2.8</v>
      </c>
      <c r="G44" s="13">
        <v>2004</v>
      </c>
      <c r="I44" s="39">
        <f t="shared" si="3"/>
        <v>0.8500000000000001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284</v>
      </c>
      <c r="C45" s="19" t="s">
        <v>58</v>
      </c>
      <c r="D45" s="19" t="s">
        <v>45</v>
      </c>
      <c r="E45" s="35">
        <v>2004</v>
      </c>
      <c r="F45" s="36">
        <v>1.65</v>
      </c>
      <c r="G45" s="13">
        <v>2004</v>
      </c>
      <c r="I45" s="39">
        <f t="shared" si="3"/>
        <v>1.6500000000000001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63" t="s">
        <v>712</v>
      </c>
      <c r="C46" s="19" t="s">
        <v>54</v>
      </c>
      <c r="D46" s="19" t="s">
        <v>31</v>
      </c>
      <c r="E46" s="35">
        <v>2004</v>
      </c>
      <c r="F46" s="36">
        <v>0.6</v>
      </c>
      <c r="G46" s="13">
        <v>2004</v>
      </c>
      <c r="I46" s="39">
        <f t="shared" si="3"/>
        <v>0.6000000000000001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D47" s="19"/>
      <c r="E47" s="19"/>
      <c r="G47" s="19"/>
      <c r="I47" s="39">
        <f t="shared" si="3"/>
        <v>0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D48" s="19"/>
      <c r="E48" s="19"/>
      <c r="G48" s="19"/>
      <c r="I48" s="39">
        <f t="shared" si="3"/>
        <v>0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D49" s="19"/>
      <c r="E49" s="19"/>
      <c r="G49" s="19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6.450000000000001</v>
      </c>
      <c r="J51" s="40">
        <f>+SUM(J40:J50)</f>
        <v>3.3500000000000005</v>
      </c>
      <c r="K51" s="40">
        <f>+SUM(K40:K50)</f>
        <v>3.3500000000000005</v>
      </c>
      <c r="L51" s="40">
        <f>+SUM(L40:L50)</f>
        <v>0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27"/>
      <c r="J56" s="27"/>
      <c r="K56" s="27"/>
      <c r="L56" s="27"/>
      <c r="M56" s="27"/>
    </row>
    <row r="57" spans="1:13" ht="12.75">
      <c r="A57" s="23">
        <v>1</v>
      </c>
      <c r="B57" s="81"/>
      <c r="C57" s="81"/>
      <c r="D57" s="81"/>
      <c r="E57" s="81"/>
      <c r="I57" s="27"/>
      <c r="J57" s="27"/>
      <c r="K57" s="27"/>
      <c r="L57" s="27"/>
      <c r="M57" s="27"/>
    </row>
    <row r="58" spans="1:13" ht="12.75">
      <c r="A58" s="23">
        <v>2</v>
      </c>
      <c r="B58" s="81"/>
      <c r="C58" s="81"/>
      <c r="D58" s="81"/>
      <c r="E58" s="81"/>
      <c r="I58" s="27"/>
      <c r="J58" s="27"/>
      <c r="K58" s="27"/>
      <c r="L58" s="27"/>
      <c r="M58" s="27"/>
    </row>
    <row r="59" spans="1:13" ht="7.5" customHeight="1">
      <c r="A59" s="23"/>
      <c r="I59" s="27"/>
      <c r="J59" s="27"/>
      <c r="K59" s="27"/>
      <c r="L59" s="27"/>
      <c r="M59" s="27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71.00000000000001</v>
      </c>
      <c r="J62" s="34">
        <f>+J34+J51+J60</f>
        <v>37.7</v>
      </c>
      <c r="K62" s="34">
        <f>+K34+K51+K60</f>
        <v>33.45</v>
      </c>
      <c r="L62" s="34">
        <f>+L34+L51+L60</f>
        <v>15.75</v>
      </c>
      <c r="M62" s="34">
        <f>+M34+M51+M60</f>
        <v>0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 t="s">
        <v>95</v>
      </c>
      <c r="C68" s="19" t="s">
        <v>30</v>
      </c>
      <c r="D68" s="19" t="s">
        <v>37</v>
      </c>
      <c r="E68" s="35" t="s">
        <v>126</v>
      </c>
      <c r="F68" s="36">
        <v>0.6</v>
      </c>
      <c r="G68" s="13">
        <v>2006</v>
      </c>
      <c r="I68" s="38">
        <f aca="true" t="shared" si="8" ref="I68:I73">+CEILING(IF($I$66&lt;=G68,F68*0.3,0),0.05)</f>
        <v>0.2</v>
      </c>
      <c r="J68" s="38">
        <f aca="true" t="shared" si="9" ref="J68:J73">+CEILING(IF($J$66&lt;=G68,F68*0.3,0),0.05)</f>
        <v>0.2</v>
      </c>
      <c r="K68" s="38">
        <f aca="true" t="shared" si="10" ref="K68:K73">+CEILING(IF($K$66&lt;=G68,F68*0.3,0),0.05)</f>
        <v>0.2</v>
      </c>
      <c r="L68" s="38">
        <f aca="true" t="shared" si="11" ref="L68:L73">+CEILING(IF($L$66&lt;=G68,F68*0.3,0),0.05)</f>
        <v>0</v>
      </c>
      <c r="M68" s="38">
        <f aca="true" t="shared" si="12" ref="M68:M73">+CEILING(IF($M$66&lt;=G68,F68*0.3,0),0.05)</f>
        <v>0</v>
      </c>
    </row>
    <row r="69" spans="1:13" ht="12.75">
      <c r="A69" s="23">
        <v>2</v>
      </c>
      <c r="B69" s="37" t="s">
        <v>94</v>
      </c>
      <c r="C69" s="19" t="s">
        <v>33</v>
      </c>
      <c r="D69" s="19" t="s">
        <v>65</v>
      </c>
      <c r="E69" s="35" t="s">
        <v>126</v>
      </c>
      <c r="F69" s="36">
        <v>1.1</v>
      </c>
      <c r="G69" s="13">
        <v>2006</v>
      </c>
      <c r="I69" s="39">
        <f t="shared" si="8"/>
        <v>0.35000000000000003</v>
      </c>
      <c r="J69" s="39">
        <f t="shared" si="9"/>
        <v>0.35000000000000003</v>
      </c>
      <c r="K69" s="39">
        <f t="shared" si="10"/>
        <v>0.35000000000000003</v>
      </c>
      <c r="L69" s="39">
        <f t="shared" si="11"/>
        <v>0</v>
      </c>
      <c r="M69" s="39">
        <f t="shared" si="12"/>
        <v>0</v>
      </c>
    </row>
    <row r="70" spans="1:13" ht="12.75">
      <c r="A70" s="23">
        <v>3</v>
      </c>
      <c r="D70" s="19"/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D71" s="19"/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0.55</v>
      </c>
      <c r="J75" s="27">
        <f>+SUM(J68:J74)</f>
        <v>0.55</v>
      </c>
      <c r="K75" s="27">
        <f>+SUM(K68:K74)</f>
        <v>0.55</v>
      </c>
      <c r="L75" s="27">
        <f>+SUM(L68:L74)</f>
        <v>0</v>
      </c>
      <c r="M75" s="27">
        <f>+SUM(M68:M74)</f>
        <v>0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282</v>
      </c>
      <c r="C5" s="19" t="s">
        <v>42</v>
      </c>
      <c r="D5" s="19" t="s">
        <v>56</v>
      </c>
      <c r="E5" s="35" t="s">
        <v>70</v>
      </c>
      <c r="F5" s="36">
        <v>6.1</v>
      </c>
      <c r="G5" s="13">
        <v>2008</v>
      </c>
      <c r="I5" s="38">
        <f aca="true" t="shared" si="0" ref="I5:M14">+IF($G5&gt;=I$3,$F5,0)</f>
        <v>6.1</v>
      </c>
      <c r="J5" s="38">
        <f t="shared" si="0"/>
        <v>6.1</v>
      </c>
      <c r="K5" s="38">
        <f t="shared" si="0"/>
        <v>6.1</v>
      </c>
      <c r="L5" s="38">
        <f t="shared" si="0"/>
        <v>6.1</v>
      </c>
      <c r="M5" s="38">
        <f t="shared" si="0"/>
        <v>6.1</v>
      </c>
    </row>
    <row r="6" spans="1:13" ht="12.75">
      <c r="A6" s="23">
        <v>2</v>
      </c>
      <c r="B6" s="69" t="s">
        <v>371</v>
      </c>
      <c r="C6" s="19" t="s">
        <v>34</v>
      </c>
      <c r="D6" s="19" t="s">
        <v>43</v>
      </c>
      <c r="E6" s="35" t="s">
        <v>70</v>
      </c>
      <c r="F6" s="36">
        <v>4.7</v>
      </c>
      <c r="G6" s="13">
        <v>2008</v>
      </c>
      <c r="I6" s="39">
        <f t="shared" si="0"/>
        <v>4.7</v>
      </c>
      <c r="J6" s="39">
        <f t="shared" si="0"/>
        <v>4.7</v>
      </c>
      <c r="K6" s="39">
        <f t="shared" si="0"/>
        <v>4.7</v>
      </c>
      <c r="L6" s="39">
        <f t="shared" si="0"/>
        <v>4.7</v>
      </c>
      <c r="M6" s="39">
        <f t="shared" si="0"/>
        <v>4.7</v>
      </c>
    </row>
    <row r="7" spans="1:13" ht="12.75">
      <c r="A7" s="23">
        <v>3</v>
      </c>
      <c r="B7" s="37" t="s">
        <v>550</v>
      </c>
      <c r="C7" s="19" t="s">
        <v>33</v>
      </c>
      <c r="D7" s="19" t="s">
        <v>39</v>
      </c>
      <c r="E7" s="35" t="s">
        <v>70</v>
      </c>
      <c r="F7" s="36">
        <v>2.1</v>
      </c>
      <c r="G7" s="13">
        <v>2008</v>
      </c>
      <c r="I7" s="39">
        <f t="shared" si="0"/>
        <v>2.1</v>
      </c>
      <c r="J7" s="39">
        <f t="shared" si="0"/>
        <v>2.1</v>
      </c>
      <c r="K7" s="39">
        <f t="shared" si="0"/>
        <v>2.1</v>
      </c>
      <c r="L7" s="39">
        <f t="shared" si="0"/>
        <v>2.1</v>
      </c>
      <c r="M7" s="39">
        <f t="shared" si="0"/>
        <v>2.1</v>
      </c>
    </row>
    <row r="8" spans="1:13" ht="12.75">
      <c r="A8" s="23">
        <v>4</v>
      </c>
      <c r="B8" s="63" t="s">
        <v>618</v>
      </c>
      <c r="C8" s="19" t="s">
        <v>54</v>
      </c>
      <c r="D8" s="19" t="s">
        <v>80</v>
      </c>
      <c r="E8" s="35" t="s">
        <v>70</v>
      </c>
      <c r="F8" s="36">
        <v>0.9</v>
      </c>
      <c r="G8" s="13">
        <v>2008</v>
      </c>
      <c r="I8" s="39">
        <f t="shared" si="0"/>
        <v>0.9</v>
      </c>
      <c r="J8" s="39">
        <f t="shared" si="0"/>
        <v>0.9</v>
      </c>
      <c r="K8" s="39">
        <f t="shared" si="0"/>
        <v>0.9</v>
      </c>
      <c r="L8" s="39">
        <f t="shared" si="0"/>
        <v>0.9</v>
      </c>
      <c r="M8" s="39">
        <f t="shared" si="0"/>
        <v>0.9</v>
      </c>
    </row>
    <row r="9" spans="1:13" ht="12.75">
      <c r="A9" s="23">
        <v>5</v>
      </c>
      <c r="B9" s="37" t="s">
        <v>270</v>
      </c>
      <c r="C9" s="19" t="s">
        <v>42</v>
      </c>
      <c r="D9" s="19" t="s">
        <v>50</v>
      </c>
      <c r="E9" s="35" t="s">
        <v>70</v>
      </c>
      <c r="F9" s="36">
        <v>3.05</v>
      </c>
      <c r="G9" s="13">
        <v>2007</v>
      </c>
      <c r="I9" s="39">
        <f t="shared" si="0"/>
        <v>3.05</v>
      </c>
      <c r="J9" s="39">
        <f t="shared" si="0"/>
        <v>3.05</v>
      </c>
      <c r="K9" s="39">
        <f t="shared" si="0"/>
        <v>3.05</v>
      </c>
      <c r="L9" s="39">
        <f t="shared" si="0"/>
        <v>3.05</v>
      </c>
      <c r="M9" s="39">
        <f t="shared" si="0"/>
        <v>0</v>
      </c>
    </row>
    <row r="10" spans="1:13" ht="12.75">
      <c r="A10" s="23">
        <v>6</v>
      </c>
      <c r="B10" s="37" t="s">
        <v>271</v>
      </c>
      <c r="C10" s="19" t="s">
        <v>30</v>
      </c>
      <c r="D10" s="19" t="s">
        <v>31</v>
      </c>
      <c r="E10" s="35" t="s">
        <v>70</v>
      </c>
      <c r="F10" s="36">
        <v>3</v>
      </c>
      <c r="G10" s="13">
        <v>2007</v>
      </c>
      <c r="I10" s="39">
        <f t="shared" si="0"/>
        <v>3</v>
      </c>
      <c r="J10" s="39">
        <f t="shared" si="0"/>
        <v>3</v>
      </c>
      <c r="K10" s="39">
        <f t="shared" si="0"/>
        <v>3</v>
      </c>
      <c r="L10" s="39">
        <f t="shared" si="0"/>
        <v>3</v>
      </c>
      <c r="M10" s="39">
        <f t="shared" si="0"/>
        <v>0</v>
      </c>
    </row>
    <row r="11" spans="1:13" ht="12.75">
      <c r="A11" s="23">
        <v>7</v>
      </c>
      <c r="B11" s="63" t="s">
        <v>272</v>
      </c>
      <c r="C11" s="19" t="s">
        <v>34</v>
      </c>
      <c r="D11" s="19" t="s">
        <v>38</v>
      </c>
      <c r="E11" s="35" t="s">
        <v>70</v>
      </c>
      <c r="F11" s="36">
        <v>1.6</v>
      </c>
      <c r="G11" s="13">
        <v>2007</v>
      </c>
      <c r="I11" s="39">
        <f t="shared" si="0"/>
        <v>1.6</v>
      </c>
      <c r="J11" s="39">
        <f t="shared" si="0"/>
        <v>1.6</v>
      </c>
      <c r="K11" s="39">
        <f t="shared" si="0"/>
        <v>1.6</v>
      </c>
      <c r="L11" s="39">
        <f t="shared" si="0"/>
        <v>1.6</v>
      </c>
      <c r="M11" s="39">
        <f t="shared" si="0"/>
        <v>0</v>
      </c>
    </row>
    <row r="12" spans="1:13" ht="12.75">
      <c r="A12" s="23">
        <v>8</v>
      </c>
      <c r="B12" s="37" t="s">
        <v>273</v>
      </c>
      <c r="C12" s="19" t="s">
        <v>33</v>
      </c>
      <c r="D12" s="19" t="s">
        <v>63</v>
      </c>
      <c r="E12" s="35" t="s">
        <v>70</v>
      </c>
      <c r="F12" s="36">
        <v>3.1</v>
      </c>
      <c r="G12" s="13">
        <v>2006</v>
      </c>
      <c r="I12" s="39">
        <f t="shared" si="0"/>
        <v>3.1</v>
      </c>
      <c r="J12" s="39">
        <f t="shared" si="0"/>
        <v>3.1</v>
      </c>
      <c r="K12" s="39">
        <f t="shared" si="0"/>
        <v>3.1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274</v>
      </c>
      <c r="C13" s="19" t="s">
        <v>30</v>
      </c>
      <c r="D13" s="19" t="s">
        <v>65</v>
      </c>
      <c r="E13" s="35" t="s">
        <v>70</v>
      </c>
      <c r="F13" s="36">
        <v>2.4</v>
      </c>
      <c r="G13" s="13">
        <v>2006</v>
      </c>
      <c r="I13" s="39">
        <f t="shared" si="0"/>
        <v>2.4</v>
      </c>
      <c r="J13" s="39">
        <f t="shared" si="0"/>
        <v>2.4</v>
      </c>
      <c r="K13" s="39">
        <f t="shared" si="0"/>
        <v>2.4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275</v>
      </c>
      <c r="C14" s="19" t="s">
        <v>35</v>
      </c>
      <c r="D14" s="19" t="s">
        <v>45</v>
      </c>
      <c r="E14" s="35" t="s">
        <v>70</v>
      </c>
      <c r="F14" s="36">
        <v>1.9</v>
      </c>
      <c r="G14" s="13">
        <v>2006</v>
      </c>
      <c r="I14" s="39">
        <f t="shared" si="0"/>
        <v>1.9</v>
      </c>
      <c r="J14" s="39">
        <f t="shared" si="0"/>
        <v>1.9</v>
      </c>
      <c r="K14" s="39">
        <f t="shared" si="0"/>
        <v>1.9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276</v>
      </c>
      <c r="C15" s="19" t="s">
        <v>54</v>
      </c>
      <c r="D15" s="19" t="s">
        <v>38</v>
      </c>
      <c r="E15" s="35" t="s">
        <v>70</v>
      </c>
      <c r="F15" s="36">
        <v>0.9</v>
      </c>
      <c r="G15" s="13">
        <v>2006</v>
      </c>
      <c r="I15" s="39">
        <f aca="true" t="shared" si="1" ref="I15:M24">+IF($G15&gt;=I$3,$F15,0)</f>
        <v>0.9</v>
      </c>
      <c r="J15" s="39">
        <f t="shared" si="1"/>
        <v>0.9</v>
      </c>
      <c r="K15" s="39">
        <f t="shared" si="1"/>
        <v>0.9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63" t="s">
        <v>664</v>
      </c>
      <c r="C16" s="19" t="s">
        <v>54</v>
      </c>
      <c r="D16" s="19" t="s">
        <v>46</v>
      </c>
      <c r="E16" s="35" t="s">
        <v>70</v>
      </c>
      <c r="F16" s="36">
        <v>0.75</v>
      </c>
      <c r="G16" s="13">
        <v>2006</v>
      </c>
      <c r="I16" s="39">
        <f t="shared" si="1"/>
        <v>0.75</v>
      </c>
      <c r="J16" s="39">
        <f t="shared" si="1"/>
        <v>0.75</v>
      </c>
      <c r="K16" s="39">
        <f t="shared" si="1"/>
        <v>0.75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63" t="s">
        <v>487</v>
      </c>
      <c r="C17" s="19" t="s">
        <v>35</v>
      </c>
      <c r="D17" s="19" t="s">
        <v>53</v>
      </c>
      <c r="E17" s="35" t="s">
        <v>70</v>
      </c>
      <c r="F17" s="36">
        <v>0.5</v>
      </c>
      <c r="G17" s="13">
        <v>2006</v>
      </c>
      <c r="I17" s="39">
        <f t="shared" si="1"/>
        <v>0.5</v>
      </c>
      <c r="J17" s="39">
        <f t="shared" si="1"/>
        <v>0.5</v>
      </c>
      <c r="K17" s="39">
        <f t="shared" si="1"/>
        <v>0.5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277</v>
      </c>
      <c r="C18" s="19" t="s">
        <v>54</v>
      </c>
      <c r="D18" s="19" t="s">
        <v>55</v>
      </c>
      <c r="E18" s="35" t="s">
        <v>70</v>
      </c>
      <c r="F18" s="36">
        <v>4.5</v>
      </c>
      <c r="G18" s="13">
        <v>2005</v>
      </c>
      <c r="I18" s="39">
        <f t="shared" si="1"/>
        <v>4.5</v>
      </c>
      <c r="J18" s="39">
        <f t="shared" si="1"/>
        <v>4.5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278</v>
      </c>
      <c r="C19" s="19" t="s">
        <v>47</v>
      </c>
      <c r="D19" s="19" t="s">
        <v>37</v>
      </c>
      <c r="E19" s="35" t="s">
        <v>70</v>
      </c>
      <c r="F19" s="36">
        <v>3.8</v>
      </c>
      <c r="G19" s="13">
        <v>2005</v>
      </c>
      <c r="I19" s="39">
        <f t="shared" si="1"/>
        <v>3.8</v>
      </c>
      <c r="J19" s="39">
        <f t="shared" si="1"/>
        <v>3.8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279</v>
      </c>
      <c r="C20" s="19" t="s">
        <v>33</v>
      </c>
      <c r="D20" s="19" t="s">
        <v>31</v>
      </c>
      <c r="E20" s="35" t="s">
        <v>32</v>
      </c>
      <c r="F20" s="36">
        <v>6</v>
      </c>
      <c r="G20" s="14">
        <v>2004</v>
      </c>
      <c r="I20" s="39">
        <f t="shared" si="1"/>
        <v>6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280</v>
      </c>
      <c r="C21" s="19" t="s">
        <v>35</v>
      </c>
      <c r="D21" s="19" t="s">
        <v>52</v>
      </c>
      <c r="E21" s="35" t="s">
        <v>32</v>
      </c>
      <c r="F21" s="36">
        <v>6</v>
      </c>
      <c r="G21" s="13">
        <v>2004</v>
      </c>
      <c r="I21" s="39">
        <f t="shared" si="1"/>
        <v>6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268</v>
      </c>
      <c r="C22" s="19" t="s">
        <v>33</v>
      </c>
      <c r="D22" s="19" t="s">
        <v>45</v>
      </c>
      <c r="E22" s="35" t="s">
        <v>70</v>
      </c>
      <c r="F22" s="36">
        <v>5.5</v>
      </c>
      <c r="G22" s="13">
        <v>2004</v>
      </c>
      <c r="I22" s="39">
        <f t="shared" si="1"/>
        <v>5.5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269</v>
      </c>
      <c r="C23" s="19" t="s">
        <v>35</v>
      </c>
      <c r="D23" s="19" t="s">
        <v>57</v>
      </c>
      <c r="E23" s="35" t="s">
        <v>70</v>
      </c>
      <c r="F23" s="36">
        <v>3.6</v>
      </c>
      <c r="G23" s="13">
        <v>2004</v>
      </c>
      <c r="I23" s="39">
        <f t="shared" si="1"/>
        <v>3.6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281</v>
      </c>
      <c r="C24" s="19" t="s">
        <v>33</v>
      </c>
      <c r="D24" s="19" t="s">
        <v>41</v>
      </c>
      <c r="E24" s="35" t="s">
        <v>70</v>
      </c>
      <c r="F24" s="36">
        <v>3.15</v>
      </c>
      <c r="G24" s="13">
        <v>2004</v>
      </c>
      <c r="I24" s="39">
        <f t="shared" si="1"/>
        <v>3.15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705</v>
      </c>
      <c r="C25" s="19" t="s">
        <v>54</v>
      </c>
      <c r="D25" s="19" t="s">
        <v>45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728</v>
      </c>
      <c r="C26" s="19" t="s">
        <v>54</v>
      </c>
      <c r="D26" s="19" t="s">
        <v>40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774</v>
      </c>
      <c r="C27" s="35" t="s">
        <v>47</v>
      </c>
      <c r="D27" s="35" t="s">
        <v>44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18" t="s">
        <v>786</v>
      </c>
      <c r="C28" s="19" t="s">
        <v>54</v>
      </c>
      <c r="D28" s="19" t="s">
        <v>55</v>
      </c>
      <c r="E28" s="19" t="s">
        <v>70</v>
      </c>
      <c r="F28" s="41">
        <v>0.6</v>
      </c>
      <c r="G28" s="19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863</v>
      </c>
      <c r="C29" s="19" t="s">
        <v>33</v>
      </c>
      <c r="D29" s="19" t="s">
        <v>41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862</v>
      </c>
      <c r="C30" s="19" t="s">
        <v>33</v>
      </c>
      <c r="D30" s="19" t="s">
        <v>80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63" t="s">
        <v>853</v>
      </c>
      <c r="C31" s="19" t="s">
        <v>54</v>
      </c>
      <c r="D31" s="19" t="s">
        <v>44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63" t="s">
        <v>861</v>
      </c>
      <c r="C32" s="19" t="s">
        <v>33</v>
      </c>
      <c r="D32" s="19" t="s">
        <v>49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68.34999999999995</v>
      </c>
      <c r="J34" s="40">
        <f>+SUM(J5:J32)</f>
        <v>39.3</v>
      </c>
      <c r="K34" s="40">
        <f>+SUM(K5:K32)</f>
        <v>31</v>
      </c>
      <c r="L34" s="40">
        <f>+SUM(L5:L32)</f>
        <v>21.450000000000003</v>
      </c>
      <c r="M34" s="40">
        <f>+SUM(M5:M32)</f>
        <v>13.8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133</v>
      </c>
      <c r="C40" s="19" t="s">
        <v>54</v>
      </c>
      <c r="D40" s="19" t="s">
        <v>36</v>
      </c>
      <c r="E40" s="35">
        <v>2003</v>
      </c>
      <c r="F40" s="36">
        <v>3.2</v>
      </c>
      <c r="G40" s="13">
        <v>2007</v>
      </c>
      <c r="I40" s="38">
        <f aca="true" t="shared" si="3" ref="I40:I49">+CEILING(IF($I$38=E40,F40,IF($I$38&lt;=G40,F40*0.3,0)),0.05)</f>
        <v>1</v>
      </c>
      <c r="J40" s="38">
        <f aca="true" t="shared" si="4" ref="J40:J49">+CEILING(IF($J$38&lt;=G40,F40*0.3,0),0.05)</f>
        <v>1</v>
      </c>
      <c r="K40" s="38">
        <f aca="true" t="shared" si="5" ref="K40:K49">+CEILING(IF($K$38&lt;=G40,F40*0.3,0),0.05)</f>
        <v>1</v>
      </c>
      <c r="L40" s="38">
        <f aca="true" t="shared" si="6" ref="L40:L49">+CEILING(IF($L$38&lt;=G40,F40*0.3,0),0.05)</f>
        <v>1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132</v>
      </c>
      <c r="C41" s="19" t="s">
        <v>34</v>
      </c>
      <c r="D41" s="19" t="s">
        <v>60</v>
      </c>
      <c r="E41" s="35">
        <v>2003</v>
      </c>
      <c r="F41" s="36">
        <v>1</v>
      </c>
      <c r="G41" s="13">
        <v>2007</v>
      </c>
      <c r="I41" s="39">
        <f t="shared" si="3"/>
        <v>0.30000000000000004</v>
      </c>
      <c r="J41" s="39">
        <f t="shared" si="4"/>
        <v>0.30000000000000004</v>
      </c>
      <c r="K41" s="39">
        <f t="shared" si="5"/>
        <v>0.30000000000000004</v>
      </c>
      <c r="L41" s="39">
        <f t="shared" si="6"/>
        <v>0.30000000000000004</v>
      </c>
      <c r="M41" s="39">
        <f t="shared" si="7"/>
        <v>0</v>
      </c>
    </row>
    <row r="42" spans="1:13" ht="12.75">
      <c r="A42" s="23">
        <v>3</v>
      </c>
      <c r="B42" s="37" t="s">
        <v>138</v>
      </c>
      <c r="C42" s="19" t="s">
        <v>33</v>
      </c>
      <c r="D42" s="19" t="s">
        <v>81</v>
      </c>
      <c r="E42" s="35">
        <v>2003</v>
      </c>
      <c r="F42" s="36">
        <v>0.85</v>
      </c>
      <c r="G42" s="13">
        <v>2007</v>
      </c>
      <c r="I42" s="39">
        <f t="shared" si="3"/>
        <v>0.30000000000000004</v>
      </c>
      <c r="J42" s="39">
        <f t="shared" si="4"/>
        <v>0.30000000000000004</v>
      </c>
      <c r="K42" s="39">
        <f t="shared" si="5"/>
        <v>0.30000000000000004</v>
      </c>
      <c r="L42" s="39">
        <f t="shared" si="6"/>
        <v>0.30000000000000004</v>
      </c>
      <c r="M42" s="39">
        <f t="shared" si="7"/>
        <v>0</v>
      </c>
    </row>
    <row r="43" spans="1:13" ht="12.75">
      <c r="A43" s="23">
        <v>4</v>
      </c>
      <c r="B43" s="37" t="s">
        <v>67</v>
      </c>
      <c r="C43" s="19" t="s">
        <v>33</v>
      </c>
      <c r="D43" s="19" t="s">
        <v>68</v>
      </c>
      <c r="E43" s="35">
        <v>2003</v>
      </c>
      <c r="F43" s="36">
        <v>4.55</v>
      </c>
      <c r="G43" s="13">
        <v>2005</v>
      </c>
      <c r="I43" s="39">
        <f t="shared" si="3"/>
        <v>1.4000000000000001</v>
      </c>
      <c r="J43" s="39">
        <f t="shared" si="4"/>
        <v>1.4000000000000001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176</v>
      </c>
      <c r="C44" s="19" t="s">
        <v>54</v>
      </c>
      <c r="D44" s="19" t="s">
        <v>36</v>
      </c>
      <c r="E44" s="35">
        <v>2003</v>
      </c>
      <c r="F44" s="36">
        <v>3</v>
      </c>
      <c r="G44" s="13">
        <v>2005</v>
      </c>
      <c r="I44" s="39">
        <f t="shared" si="3"/>
        <v>0.9</v>
      </c>
      <c r="J44" s="39">
        <f t="shared" si="4"/>
        <v>0.9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63" t="s">
        <v>129</v>
      </c>
      <c r="C45" s="19" t="s">
        <v>42</v>
      </c>
      <c r="D45" s="19" t="s">
        <v>57</v>
      </c>
      <c r="E45" s="35">
        <v>2003</v>
      </c>
      <c r="F45" s="36">
        <v>2.5</v>
      </c>
      <c r="G45" s="13">
        <v>2005</v>
      </c>
      <c r="I45" s="39">
        <f t="shared" si="3"/>
        <v>0.75</v>
      </c>
      <c r="J45" s="39">
        <f t="shared" si="4"/>
        <v>0.75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139</v>
      </c>
      <c r="C46" s="19" t="s">
        <v>54</v>
      </c>
      <c r="D46" s="19" t="s">
        <v>51</v>
      </c>
      <c r="E46" s="35">
        <v>2003</v>
      </c>
      <c r="F46" s="36">
        <v>2.25</v>
      </c>
      <c r="G46" s="13">
        <v>2005</v>
      </c>
      <c r="I46" s="39">
        <f t="shared" si="3"/>
        <v>0.7000000000000001</v>
      </c>
      <c r="J46" s="39">
        <f t="shared" si="4"/>
        <v>0.7000000000000001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63" t="s">
        <v>850</v>
      </c>
      <c r="C47" s="19" t="s">
        <v>54</v>
      </c>
      <c r="D47" s="19" t="s">
        <v>60</v>
      </c>
      <c r="E47" s="35">
        <v>2004</v>
      </c>
      <c r="F47" s="36">
        <v>0.6</v>
      </c>
      <c r="G47" s="13">
        <v>2004</v>
      </c>
      <c r="I47" s="39">
        <f t="shared" si="3"/>
        <v>0.6000000000000001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63" t="s">
        <v>841</v>
      </c>
      <c r="C48" s="19" t="s">
        <v>54</v>
      </c>
      <c r="D48" s="19" t="s">
        <v>45</v>
      </c>
      <c r="E48" s="35">
        <v>2004</v>
      </c>
      <c r="F48" s="36">
        <v>0.6</v>
      </c>
      <c r="G48" s="13">
        <v>2004</v>
      </c>
      <c r="I48" s="39">
        <f t="shared" si="3"/>
        <v>0.6000000000000001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D49" s="19"/>
      <c r="E49" s="19"/>
      <c r="F49" s="24"/>
      <c r="G49" s="25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6.550000000000001</v>
      </c>
      <c r="J51" s="40">
        <f>+SUM(J40:J50)</f>
        <v>5.3500000000000005</v>
      </c>
      <c r="K51" s="40">
        <f>+SUM(K40:K50)</f>
        <v>1.6</v>
      </c>
      <c r="L51" s="40">
        <f>+SUM(L40:L50)</f>
        <v>1.6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27"/>
      <c r="J56" s="27"/>
      <c r="K56" s="27"/>
      <c r="L56" s="27"/>
      <c r="M56" s="27"/>
    </row>
    <row r="57" spans="1:13" ht="12.75">
      <c r="A57" s="23">
        <v>1</v>
      </c>
      <c r="B57" s="81"/>
      <c r="C57" s="81"/>
      <c r="D57" s="81"/>
      <c r="E57" s="81"/>
      <c r="I57" s="59"/>
      <c r="J57" s="59"/>
      <c r="K57" s="59"/>
      <c r="L57" s="59"/>
      <c r="M57" s="59"/>
    </row>
    <row r="58" spans="1:13" ht="12.75">
      <c r="A58" s="23">
        <v>2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74.89999999999995</v>
      </c>
      <c r="J62" s="34">
        <f>+J34+J51+J60</f>
        <v>44.65</v>
      </c>
      <c r="K62" s="34">
        <f>+K34+K51+K60</f>
        <v>32.6</v>
      </c>
      <c r="L62" s="34">
        <f>+L34+L51+L60</f>
        <v>23.050000000000004</v>
      </c>
      <c r="M62" s="34">
        <f>+M34+M51+M60</f>
        <v>13.8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18" t="s">
        <v>673</v>
      </c>
      <c r="C68" s="19" t="s">
        <v>33</v>
      </c>
      <c r="D68" s="19" t="s">
        <v>45</v>
      </c>
      <c r="E68" s="19" t="s">
        <v>126</v>
      </c>
      <c r="F68" s="41">
        <v>1.05</v>
      </c>
      <c r="G68" s="19">
        <v>2008</v>
      </c>
      <c r="I68" s="38">
        <f aca="true" t="shared" si="8" ref="I68:I73">+CEILING(IF($I$66&lt;=G68,F68*0.3,0),0.05)</f>
        <v>0.35000000000000003</v>
      </c>
      <c r="J68" s="38">
        <f aca="true" t="shared" si="9" ref="J68:J73">+CEILING(IF($J$66&lt;=G68,F68*0.3,0),0.05)</f>
        <v>0.35000000000000003</v>
      </c>
      <c r="K68" s="38">
        <f aca="true" t="shared" si="10" ref="K68:K73">+CEILING(IF($K$66&lt;=G68,F68*0.3,0),0.05)</f>
        <v>0.35000000000000003</v>
      </c>
      <c r="L68" s="38">
        <f aca="true" t="shared" si="11" ref="L68:L73">+CEILING(IF($L$66&lt;=G68,F68*0.3,0),0.05)</f>
        <v>0.35000000000000003</v>
      </c>
      <c r="M68" s="38">
        <f aca="true" t="shared" si="12" ref="M68:M73">+CEILING(IF($M$66&lt;=G68,F68*0.3,0),0.05)</f>
        <v>0.35000000000000003</v>
      </c>
    </row>
    <row r="69" spans="1:13" ht="12.75">
      <c r="A69" s="23">
        <v>2</v>
      </c>
      <c r="B69" s="18" t="s">
        <v>677</v>
      </c>
      <c r="C69" s="19" t="s">
        <v>35</v>
      </c>
      <c r="D69" s="19" t="s">
        <v>50</v>
      </c>
      <c r="E69" s="19" t="s">
        <v>126</v>
      </c>
      <c r="F69" s="24">
        <v>0.6</v>
      </c>
      <c r="G69" s="25">
        <v>2008</v>
      </c>
      <c r="I69" s="39">
        <f t="shared" si="8"/>
        <v>0.2</v>
      </c>
      <c r="J69" s="39">
        <f t="shared" si="9"/>
        <v>0.2</v>
      </c>
      <c r="K69" s="39">
        <f t="shared" si="10"/>
        <v>0.2</v>
      </c>
      <c r="L69" s="39">
        <f t="shared" si="11"/>
        <v>0.2</v>
      </c>
      <c r="M69" s="39">
        <f t="shared" si="12"/>
        <v>0.2</v>
      </c>
    </row>
    <row r="70" spans="1:13" ht="12.75">
      <c r="A70" s="23">
        <v>3</v>
      </c>
      <c r="D70" s="19"/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D71" s="19"/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0.55</v>
      </c>
      <c r="J75" s="27">
        <f>+SUM(J68:J74)</f>
        <v>0.55</v>
      </c>
      <c r="K75" s="27">
        <f>+SUM(K68:K74)</f>
        <v>0.55</v>
      </c>
      <c r="L75" s="27">
        <f>+SUM(L68:L74)</f>
        <v>0.55</v>
      </c>
      <c r="M75" s="27">
        <f>+SUM(M68:M74)</f>
        <v>0.55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9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29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504</v>
      </c>
      <c r="C5" s="19" t="s">
        <v>33</v>
      </c>
      <c r="D5" s="19" t="s">
        <v>43</v>
      </c>
      <c r="E5" s="35" t="s">
        <v>70</v>
      </c>
      <c r="F5" s="36">
        <v>8.5</v>
      </c>
      <c r="G5" s="14">
        <v>2007</v>
      </c>
      <c r="I5" s="38">
        <f aca="true" t="shared" si="0" ref="I5:M14">+IF($G5&gt;=I$3,$F5,0)</f>
        <v>8.5</v>
      </c>
      <c r="J5" s="38">
        <f t="shared" si="0"/>
        <v>8.5</v>
      </c>
      <c r="K5" s="38">
        <f t="shared" si="0"/>
        <v>8.5</v>
      </c>
      <c r="L5" s="38">
        <f t="shared" si="0"/>
        <v>8.5</v>
      </c>
      <c r="M5" s="38">
        <f t="shared" si="0"/>
        <v>0</v>
      </c>
    </row>
    <row r="6" spans="1:13" ht="12.75">
      <c r="A6" s="23">
        <v>2</v>
      </c>
      <c r="B6" s="37" t="s">
        <v>503</v>
      </c>
      <c r="C6" s="19" t="s">
        <v>33</v>
      </c>
      <c r="D6" s="19" t="s">
        <v>41</v>
      </c>
      <c r="E6" s="35" t="s">
        <v>70</v>
      </c>
      <c r="F6" s="36">
        <v>5.5</v>
      </c>
      <c r="G6" s="13">
        <v>2007</v>
      </c>
      <c r="I6" s="39">
        <f t="shared" si="0"/>
        <v>5.5</v>
      </c>
      <c r="J6" s="39">
        <f t="shared" si="0"/>
        <v>5.5</v>
      </c>
      <c r="K6" s="39">
        <f t="shared" si="0"/>
        <v>5.5</v>
      </c>
      <c r="L6" s="39">
        <f t="shared" si="0"/>
        <v>5.5</v>
      </c>
      <c r="M6" s="39">
        <f t="shared" si="0"/>
        <v>0</v>
      </c>
    </row>
    <row r="7" spans="1:13" ht="12.75">
      <c r="A7" s="23">
        <v>3</v>
      </c>
      <c r="B7" s="37" t="s">
        <v>368</v>
      </c>
      <c r="C7" s="19" t="s">
        <v>54</v>
      </c>
      <c r="D7" s="19" t="s">
        <v>60</v>
      </c>
      <c r="E7" s="35" t="s">
        <v>70</v>
      </c>
      <c r="F7" s="36">
        <v>4.15</v>
      </c>
      <c r="G7" s="13">
        <v>2007</v>
      </c>
      <c r="I7" s="39">
        <f t="shared" si="0"/>
        <v>4.15</v>
      </c>
      <c r="J7" s="39">
        <f t="shared" si="0"/>
        <v>4.15</v>
      </c>
      <c r="K7" s="39">
        <f t="shared" si="0"/>
        <v>4.15</v>
      </c>
      <c r="L7" s="39">
        <f t="shared" si="0"/>
        <v>4.15</v>
      </c>
      <c r="M7" s="39">
        <f t="shared" si="0"/>
        <v>0</v>
      </c>
    </row>
    <row r="8" spans="1:13" ht="12.75">
      <c r="A8" s="23">
        <v>4</v>
      </c>
      <c r="B8" s="37" t="s">
        <v>488</v>
      </c>
      <c r="C8" s="19" t="s">
        <v>42</v>
      </c>
      <c r="D8" s="19" t="s">
        <v>48</v>
      </c>
      <c r="E8" s="35" t="s">
        <v>70</v>
      </c>
      <c r="F8" s="36">
        <v>2.1</v>
      </c>
      <c r="G8" s="13">
        <v>2007</v>
      </c>
      <c r="I8" s="39">
        <f t="shared" si="0"/>
        <v>2.1</v>
      </c>
      <c r="J8" s="39">
        <f t="shared" si="0"/>
        <v>2.1</v>
      </c>
      <c r="K8" s="39">
        <f t="shared" si="0"/>
        <v>2.1</v>
      </c>
      <c r="L8" s="39">
        <f t="shared" si="0"/>
        <v>2.1</v>
      </c>
      <c r="M8" s="39">
        <f t="shared" si="0"/>
        <v>0</v>
      </c>
    </row>
    <row r="9" spans="1:13" ht="12.75">
      <c r="A9" s="23">
        <v>5</v>
      </c>
      <c r="B9" s="37" t="s">
        <v>489</v>
      </c>
      <c r="C9" s="19" t="s">
        <v>35</v>
      </c>
      <c r="D9" s="19" t="s">
        <v>73</v>
      </c>
      <c r="E9" s="35" t="s">
        <v>70</v>
      </c>
      <c r="F9" s="36">
        <v>0.9</v>
      </c>
      <c r="G9" s="13">
        <v>2007</v>
      </c>
      <c r="I9" s="39">
        <f t="shared" si="0"/>
        <v>0.9</v>
      </c>
      <c r="J9" s="39">
        <f t="shared" si="0"/>
        <v>0.9</v>
      </c>
      <c r="K9" s="39">
        <f t="shared" si="0"/>
        <v>0.9</v>
      </c>
      <c r="L9" s="39">
        <f t="shared" si="0"/>
        <v>0.9</v>
      </c>
      <c r="M9" s="39">
        <f t="shared" si="0"/>
        <v>0</v>
      </c>
    </row>
    <row r="10" spans="1:13" ht="12.75">
      <c r="A10" s="23">
        <v>6</v>
      </c>
      <c r="B10" s="37" t="s">
        <v>490</v>
      </c>
      <c r="C10" s="19" t="s">
        <v>33</v>
      </c>
      <c r="D10" s="19" t="s">
        <v>57</v>
      </c>
      <c r="E10" s="35" t="s">
        <v>70</v>
      </c>
      <c r="F10" s="36">
        <v>0.55</v>
      </c>
      <c r="G10" s="13">
        <v>2007</v>
      </c>
      <c r="I10" s="39">
        <f t="shared" si="0"/>
        <v>0.55</v>
      </c>
      <c r="J10" s="39">
        <f t="shared" si="0"/>
        <v>0.55</v>
      </c>
      <c r="K10" s="39">
        <f t="shared" si="0"/>
        <v>0.55</v>
      </c>
      <c r="L10" s="39">
        <f t="shared" si="0"/>
        <v>0.55</v>
      </c>
      <c r="M10" s="39">
        <f t="shared" si="0"/>
        <v>0</v>
      </c>
    </row>
    <row r="11" spans="1:13" ht="12.75">
      <c r="A11" s="23">
        <v>7</v>
      </c>
      <c r="B11" s="18" t="s">
        <v>146</v>
      </c>
      <c r="C11" s="19" t="s">
        <v>35</v>
      </c>
      <c r="D11" s="19" t="s">
        <v>63</v>
      </c>
      <c r="E11" s="19" t="s">
        <v>70</v>
      </c>
      <c r="F11" s="24">
        <v>0.55</v>
      </c>
      <c r="G11" s="25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</v>
      </c>
    </row>
    <row r="12" spans="1:13" ht="12.75">
      <c r="A12" s="23">
        <v>8</v>
      </c>
      <c r="B12" s="37" t="s">
        <v>491</v>
      </c>
      <c r="C12" s="19" t="s">
        <v>34</v>
      </c>
      <c r="D12" s="19" t="s">
        <v>55</v>
      </c>
      <c r="E12" s="35" t="s">
        <v>70</v>
      </c>
      <c r="F12" s="36">
        <v>7</v>
      </c>
      <c r="G12" s="13">
        <v>2006</v>
      </c>
      <c r="I12" s="39">
        <f t="shared" si="0"/>
        <v>7</v>
      </c>
      <c r="J12" s="39">
        <f t="shared" si="0"/>
        <v>7</v>
      </c>
      <c r="K12" s="39">
        <f t="shared" si="0"/>
        <v>7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18" t="s">
        <v>369</v>
      </c>
      <c r="C13" s="19" t="s">
        <v>54</v>
      </c>
      <c r="D13" s="19" t="s">
        <v>44</v>
      </c>
      <c r="E13" s="35" t="s">
        <v>70</v>
      </c>
      <c r="F13" s="36">
        <v>5.65</v>
      </c>
      <c r="G13" s="13">
        <v>2006</v>
      </c>
      <c r="I13" s="39">
        <f t="shared" si="0"/>
        <v>5.65</v>
      </c>
      <c r="J13" s="39">
        <f t="shared" si="0"/>
        <v>5.65</v>
      </c>
      <c r="K13" s="39">
        <f t="shared" si="0"/>
        <v>5.65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492</v>
      </c>
      <c r="C14" s="19" t="s">
        <v>58</v>
      </c>
      <c r="D14" s="19" t="s">
        <v>49</v>
      </c>
      <c r="E14" s="35" t="s">
        <v>70</v>
      </c>
      <c r="F14" s="36">
        <v>4.05</v>
      </c>
      <c r="G14" s="13">
        <v>2006</v>
      </c>
      <c r="I14" s="39">
        <f t="shared" si="0"/>
        <v>4.05</v>
      </c>
      <c r="J14" s="39">
        <f t="shared" si="0"/>
        <v>4.05</v>
      </c>
      <c r="K14" s="39">
        <f t="shared" si="0"/>
        <v>4.05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493</v>
      </c>
      <c r="C15" s="19" t="s">
        <v>33</v>
      </c>
      <c r="D15" s="19" t="s">
        <v>55</v>
      </c>
      <c r="E15" s="35" t="s">
        <v>70</v>
      </c>
      <c r="F15" s="36">
        <v>3.8</v>
      </c>
      <c r="G15" s="13">
        <v>2006</v>
      </c>
      <c r="I15" s="39">
        <f aca="true" t="shared" si="1" ref="I15:M24">+IF($G15&gt;=I$3,$F15,0)</f>
        <v>3.8</v>
      </c>
      <c r="J15" s="39">
        <f t="shared" si="1"/>
        <v>3.8</v>
      </c>
      <c r="K15" s="39">
        <f t="shared" si="1"/>
        <v>3.8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494</v>
      </c>
      <c r="C16" s="19" t="s">
        <v>54</v>
      </c>
      <c r="D16" s="19" t="s">
        <v>68</v>
      </c>
      <c r="E16" s="35" t="s">
        <v>70</v>
      </c>
      <c r="F16" s="36">
        <v>3.4</v>
      </c>
      <c r="G16" s="13">
        <v>2006</v>
      </c>
      <c r="I16" s="39">
        <f t="shared" si="1"/>
        <v>3.4</v>
      </c>
      <c r="J16" s="39">
        <f t="shared" si="1"/>
        <v>3.4</v>
      </c>
      <c r="K16" s="39">
        <f t="shared" si="1"/>
        <v>3.4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18" t="s">
        <v>495</v>
      </c>
      <c r="C17" s="19" t="s">
        <v>30</v>
      </c>
      <c r="D17" s="19" t="s">
        <v>55</v>
      </c>
      <c r="E17" s="35" t="s">
        <v>70</v>
      </c>
      <c r="F17" s="36">
        <v>1.6</v>
      </c>
      <c r="G17" s="13">
        <v>2006</v>
      </c>
      <c r="I17" s="39">
        <f t="shared" si="1"/>
        <v>1.6</v>
      </c>
      <c r="J17" s="39">
        <f t="shared" si="1"/>
        <v>1.6</v>
      </c>
      <c r="K17" s="39">
        <f t="shared" si="1"/>
        <v>1.6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573</v>
      </c>
      <c r="C18" s="19" t="s">
        <v>30</v>
      </c>
      <c r="D18" s="19" t="s">
        <v>39</v>
      </c>
      <c r="E18" s="35" t="s">
        <v>70</v>
      </c>
      <c r="F18" s="36">
        <v>1.05</v>
      </c>
      <c r="G18" s="13">
        <v>2006</v>
      </c>
      <c r="I18" s="39">
        <f t="shared" si="1"/>
        <v>1.05</v>
      </c>
      <c r="J18" s="39">
        <f t="shared" si="1"/>
        <v>1.05</v>
      </c>
      <c r="K18" s="39">
        <f t="shared" si="1"/>
        <v>1.05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496</v>
      </c>
      <c r="C19" s="19" t="s">
        <v>47</v>
      </c>
      <c r="D19" s="19" t="s">
        <v>49</v>
      </c>
      <c r="E19" s="35" t="s">
        <v>70</v>
      </c>
      <c r="F19" s="36">
        <v>0.9</v>
      </c>
      <c r="G19" s="13">
        <v>2006</v>
      </c>
      <c r="I19" s="39">
        <f t="shared" si="1"/>
        <v>0.9</v>
      </c>
      <c r="J19" s="39">
        <f t="shared" si="1"/>
        <v>0.9</v>
      </c>
      <c r="K19" s="39">
        <f t="shared" si="1"/>
        <v>0.9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497</v>
      </c>
      <c r="C20" s="19" t="s">
        <v>34</v>
      </c>
      <c r="D20" s="19" t="s">
        <v>50</v>
      </c>
      <c r="E20" s="35" t="s">
        <v>70</v>
      </c>
      <c r="F20" s="36">
        <v>0.9</v>
      </c>
      <c r="G20" s="13">
        <v>2006</v>
      </c>
      <c r="I20" s="39">
        <f t="shared" si="1"/>
        <v>0.9</v>
      </c>
      <c r="J20" s="39">
        <f t="shared" si="1"/>
        <v>0.9</v>
      </c>
      <c r="K20" s="39">
        <f t="shared" si="1"/>
        <v>0.9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498</v>
      </c>
      <c r="C21" s="19" t="s">
        <v>33</v>
      </c>
      <c r="D21" s="19" t="s">
        <v>68</v>
      </c>
      <c r="E21" s="35" t="s">
        <v>70</v>
      </c>
      <c r="F21" s="36">
        <v>0.8</v>
      </c>
      <c r="G21" s="13">
        <v>2006</v>
      </c>
      <c r="I21" s="39">
        <f t="shared" si="1"/>
        <v>0.8</v>
      </c>
      <c r="J21" s="39">
        <f t="shared" si="1"/>
        <v>0.8</v>
      </c>
      <c r="K21" s="39">
        <f t="shared" si="1"/>
        <v>0.8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499</v>
      </c>
      <c r="C22" s="19" t="s">
        <v>35</v>
      </c>
      <c r="D22" s="19" t="s">
        <v>37</v>
      </c>
      <c r="E22" s="35" t="s">
        <v>70</v>
      </c>
      <c r="F22" s="36">
        <v>3.9</v>
      </c>
      <c r="G22" s="13">
        <v>2005</v>
      </c>
      <c r="I22" s="39">
        <f t="shared" si="1"/>
        <v>3.9</v>
      </c>
      <c r="J22" s="39">
        <f t="shared" si="1"/>
        <v>3.9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63" t="s">
        <v>663</v>
      </c>
      <c r="C23" s="19" t="s">
        <v>54</v>
      </c>
      <c r="D23" s="19" t="s">
        <v>43</v>
      </c>
      <c r="E23" s="35" t="s">
        <v>70</v>
      </c>
      <c r="F23" s="36">
        <v>0.6</v>
      </c>
      <c r="G23" s="13">
        <v>2005</v>
      </c>
      <c r="I23" s="39">
        <f t="shared" si="1"/>
        <v>0.6</v>
      </c>
      <c r="J23" s="39">
        <f t="shared" si="1"/>
        <v>0.6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500</v>
      </c>
      <c r="C24" s="19" t="s">
        <v>35</v>
      </c>
      <c r="D24" s="19" t="s">
        <v>39</v>
      </c>
      <c r="E24" s="35" t="s">
        <v>32</v>
      </c>
      <c r="F24" s="36">
        <v>6</v>
      </c>
      <c r="G24" s="14">
        <v>2004</v>
      </c>
      <c r="I24" s="39">
        <f t="shared" si="1"/>
        <v>6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505</v>
      </c>
      <c r="C25" s="19" t="s">
        <v>54</v>
      </c>
      <c r="D25" s="19" t="s">
        <v>63</v>
      </c>
      <c r="E25" s="35" t="s">
        <v>70</v>
      </c>
      <c r="F25" s="36">
        <v>3.5</v>
      </c>
      <c r="G25" s="13">
        <v>2004</v>
      </c>
      <c r="I25" s="39">
        <f aca="true" t="shared" si="2" ref="I25:M32">+IF($G25&gt;=I$3,$F25,0)</f>
        <v>3.5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343</v>
      </c>
      <c r="C26" s="19" t="s">
        <v>35</v>
      </c>
      <c r="D26" s="19" t="s">
        <v>43</v>
      </c>
      <c r="E26" s="35" t="s">
        <v>70</v>
      </c>
      <c r="F26" s="36">
        <v>3.3</v>
      </c>
      <c r="G26" s="13">
        <v>2004</v>
      </c>
      <c r="I26" s="39">
        <f t="shared" si="2"/>
        <v>3.3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501</v>
      </c>
      <c r="C27" s="19" t="s">
        <v>33</v>
      </c>
      <c r="D27" s="19" t="s">
        <v>31</v>
      </c>
      <c r="E27" s="35" t="s">
        <v>70</v>
      </c>
      <c r="F27" s="36">
        <v>2.7</v>
      </c>
      <c r="G27" s="13">
        <v>2004</v>
      </c>
      <c r="I27" s="39">
        <f t="shared" si="2"/>
        <v>2.7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574</v>
      </c>
      <c r="C28" s="19" t="s">
        <v>33</v>
      </c>
      <c r="D28" s="19" t="s">
        <v>50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617</v>
      </c>
      <c r="C29" s="19" t="s">
        <v>47</v>
      </c>
      <c r="D29" s="19" t="s">
        <v>40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676</v>
      </c>
      <c r="C30" s="19" t="s">
        <v>33</v>
      </c>
      <c r="D30" s="19" t="s">
        <v>36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854</v>
      </c>
      <c r="C31" s="35" t="s">
        <v>58</v>
      </c>
      <c r="D31" s="35" t="s">
        <v>60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600</v>
      </c>
      <c r="C32" s="19" t="s">
        <v>42</v>
      </c>
      <c r="D32" s="19" t="s">
        <v>66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E34" s="35"/>
      <c r="F34" s="36"/>
      <c r="G34" s="13"/>
      <c r="I34" s="40">
        <f>+SUM(I5:I32)</f>
        <v>74.39999999999995</v>
      </c>
      <c r="J34" s="40">
        <f>+SUM(J5:J32)</f>
        <v>55.899999999999984</v>
      </c>
      <c r="K34" s="40">
        <f>+SUM(K5:K32)</f>
        <v>51.399999999999984</v>
      </c>
      <c r="L34" s="40">
        <f>+SUM(L5:L32)</f>
        <v>22.25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29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91</v>
      </c>
      <c r="C40" s="19" t="s">
        <v>30</v>
      </c>
      <c r="D40" s="19" t="s">
        <v>36</v>
      </c>
      <c r="E40" s="35">
        <v>2002</v>
      </c>
      <c r="F40" s="36">
        <v>1.5</v>
      </c>
      <c r="G40" s="13">
        <v>2004</v>
      </c>
      <c r="I40" s="38">
        <f aca="true" t="shared" si="3" ref="I40:I47">+CEILING(IF($I$38=E40,F40,IF($I$38&lt;=G40,F40*0.3,0)),0.05)</f>
        <v>0.45</v>
      </c>
      <c r="J40" s="38">
        <f aca="true" t="shared" si="4" ref="J40:J47">+CEILING(IF($J$38&lt;=G40,F40*0.3,0),0.05)</f>
        <v>0</v>
      </c>
      <c r="K40" s="38">
        <f aca="true" t="shared" si="5" ref="K40:K47">+CEILING(IF($K$38&lt;=G40,F40*0.3,0),0.05)</f>
        <v>0</v>
      </c>
      <c r="L40" s="38">
        <f aca="true" t="shared" si="6" ref="L40:L47">+CEILING(IF($L$38&lt;=G40,F40*0.3,0),0.05)</f>
        <v>0</v>
      </c>
      <c r="M40" s="38">
        <f aca="true" t="shared" si="7" ref="M40:M47">CEILING(IF($M$38&lt;=G40,F40*0.3,0),0.05)</f>
        <v>0</v>
      </c>
    </row>
    <row r="41" spans="1:13" ht="12.75">
      <c r="A41" s="23">
        <v>2</v>
      </c>
      <c r="B41" s="37" t="s">
        <v>502</v>
      </c>
      <c r="C41" s="35" t="s">
        <v>42</v>
      </c>
      <c r="D41" s="35" t="s">
        <v>81</v>
      </c>
      <c r="E41" s="35">
        <v>2004</v>
      </c>
      <c r="F41" s="36">
        <v>0.55</v>
      </c>
      <c r="G41" s="13">
        <v>2004</v>
      </c>
      <c r="I41" s="39">
        <f t="shared" si="3"/>
        <v>0.55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/>
      <c r="E42" s="35"/>
      <c r="F42" s="36"/>
      <c r="G42" s="13"/>
      <c r="I42" s="39">
        <f t="shared" si="3"/>
        <v>0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/>
      <c r="E43" s="35"/>
      <c r="F43" s="36"/>
      <c r="G43" s="13"/>
      <c r="I43" s="39">
        <f t="shared" si="3"/>
        <v>0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/>
      <c r="E44" s="35"/>
      <c r="F44" s="36"/>
      <c r="G44" s="13"/>
      <c r="I44" s="39">
        <f t="shared" si="3"/>
        <v>0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E45" s="35"/>
      <c r="F45" s="36"/>
      <c r="G45" s="13"/>
      <c r="I45" s="39">
        <f>+CEILING(IF($I$38=E45,F45,IF($I$38&lt;=G45,F45*0.3,0)),0.05)</f>
        <v>0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37"/>
      <c r="E46" s="35"/>
      <c r="F46" s="36"/>
      <c r="G46" s="13"/>
      <c r="I46" s="39">
        <f>+CEILING(IF($I$38=E46,F46,IF($I$38&lt;=G46,F46*0.3,0)),0.05)</f>
        <v>0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/>
      <c r="E47" s="35"/>
      <c r="F47" s="36"/>
      <c r="G47" s="13"/>
      <c r="I47" s="39">
        <f t="shared" si="3"/>
        <v>0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9:13" ht="7.5" customHeight="1">
      <c r="I48" s="37"/>
      <c r="J48" s="37"/>
      <c r="K48" s="37"/>
      <c r="L48" s="37"/>
      <c r="M48" s="37"/>
    </row>
    <row r="49" spans="9:13" ht="12.75">
      <c r="I49" s="40">
        <f>+SUM(I40:I48)</f>
        <v>1</v>
      </c>
      <c r="J49" s="40">
        <f>+SUM(J40:J48)</f>
        <v>0</v>
      </c>
      <c r="K49" s="40">
        <f>+SUM(K40:K48)</f>
        <v>0</v>
      </c>
      <c r="L49" s="40">
        <f>+SUM(L40:L48)</f>
        <v>0</v>
      </c>
      <c r="M49" s="40">
        <f>+SUM(M40:M48)</f>
        <v>0</v>
      </c>
    </row>
    <row r="50" spans="9:13" ht="12.75">
      <c r="I50" s="27"/>
      <c r="J50" s="27"/>
      <c r="K50" s="27"/>
      <c r="L50" s="27"/>
      <c r="M50" s="27"/>
    </row>
    <row r="51" spans="1:13" ht="15.75">
      <c r="A51" s="28" t="s">
        <v>76</v>
      </c>
      <c r="B51" s="17"/>
      <c r="C51" s="29"/>
      <c r="D51" s="29"/>
      <c r="E51" s="17"/>
      <c r="F51" s="17"/>
      <c r="G51" s="17"/>
      <c r="H51" s="17"/>
      <c r="I51" s="17"/>
      <c r="J51" s="17"/>
      <c r="K51" s="17"/>
      <c r="L51" s="17"/>
      <c r="M51" s="17"/>
    </row>
    <row r="52" spans="9:13" ht="7.5" customHeight="1">
      <c r="I52" s="27"/>
      <c r="J52" s="27"/>
      <c r="K52" s="27"/>
      <c r="L52" s="27"/>
      <c r="M52" s="27"/>
    </row>
    <row r="53" spans="1:13" ht="12.75">
      <c r="A53" s="23"/>
      <c r="B53" s="20" t="s">
        <v>79</v>
      </c>
      <c r="C53" s="21"/>
      <c r="D53" s="21"/>
      <c r="E53" s="21"/>
      <c r="F53" s="21" t="s">
        <v>78</v>
      </c>
      <c r="G53" s="21" t="s">
        <v>77</v>
      </c>
      <c r="I53" s="22">
        <f>+I$3</f>
        <v>2004</v>
      </c>
      <c r="J53" s="22">
        <f>+J$3</f>
        <v>2005</v>
      </c>
      <c r="K53" s="22">
        <f>+K$3</f>
        <v>2006</v>
      </c>
      <c r="L53" s="22">
        <f>+L$3</f>
        <v>2007</v>
      </c>
      <c r="M53" s="22">
        <f>+M$3</f>
        <v>2008</v>
      </c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>
        <v>1</v>
      </c>
      <c r="B55" s="81"/>
      <c r="C55" s="81"/>
      <c r="D55" s="81"/>
      <c r="E55" s="81"/>
      <c r="I55" s="59"/>
      <c r="J55" s="59"/>
      <c r="K55" s="59"/>
      <c r="L55" s="59"/>
      <c r="M55" s="59"/>
    </row>
    <row r="56" spans="1:13" ht="12.75">
      <c r="A56" s="23">
        <v>2</v>
      </c>
      <c r="B56" s="81"/>
      <c r="C56" s="81"/>
      <c r="D56" s="81"/>
      <c r="E56" s="81"/>
      <c r="I56" s="59"/>
      <c r="J56" s="59"/>
      <c r="K56" s="59"/>
      <c r="L56" s="59"/>
      <c r="M56" s="59"/>
    </row>
    <row r="57" spans="1:13" ht="7.5" customHeight="1">
      <c r="A57" s="23"/>
      <c r="I57" s="59"/>
      <c r="J57" s="59"/>
      <c r="K57" s="59"/>
      <c r="L57" s="59"/>
      <c r="M57" s="59"/>
    </row>
    <row r="58" spans="1:13" ht="12.75">
      <c r="A58" s="23"/>
      <c r="I58" s="27">
        <f>+SUM(I55:I57)</f>
        <v>0</v>
      </c>
      <c r="J58" s="27">
        <f>+SUM(J55:J57)</f>
        <v>0</v>
      </c>
      <c r="K58" s="27">
        <f>+SUM(K55:K57)</f>
        <v>0</v>
      </c>
      <c r="L58" s="27">
        <f>+SUM(L55:L57)</f>
        <v>0</v>
      </c>
      <c r="M58" s="27">
        <f>+SUM(M55:M57)</f>
        <v>0</v>
      </c>
    </row>
    <row r="59" spans="9:13" ht="12.75">
      <c r="I59" s="26"/>
      <c r="J59" s="26"/>
      <c r="K59" s="26"/>
      <c r="L59" s="26"/>
      <c r="M59" s="26"/>
    </row>
    <row r="60" spans="1:13" ht="15.75">
      <c r="A60" s="30"/>
      <c r="B60" s="31" t="s">
        <v>97</v>
      </c>
      <c r="C60" s="32"/>
      <c r="D60" s="61"/>
      <c r="E60" s="33"/>
      <c r="F60" s="33"/>
      <c r="G60" s="30"/>
      <c r="H60" s="33"/>
      <c r="I60" s="34">
        <f>+I34+I49+I58</f>
        <v>75.39999999999995</v>
      </c>
      <c r="J60" s="34">
        <f>+J34+J49+J58</f>
        <v>55.899999999999984</v>
      </c>
      <c r="K60" s="34">
        <f>+K34+K49+K58</f>
        <v>51.399999999999984</v>
      </c>
      <c r="L60" s="34">
        <f>+L34+L49+L58</f>
        <v>22.25</v>
      </c>
      <c r="M60" s="34">
        <f>+M34+M49+M58</f>
        <v>0</v>
      </c>
    </row>
    <row r="62" spans="1:13" ht="15.75">
      <c r="A62" s="15" t="s">
        <v>96</v>
      </c>
      <c r="B62" s="15"/>
      <c r="C62" s="16"/>
      <c r="D62" s="29"/>
      <c r="E62" s="17"/>
      <c r="F62" s="17"/>
      <c r="G62" s="17"/>
      <c r="H62" s="17"/>
      <c r="I62" s="17"/>
      <c r="J62" s="17"/>
      <c r="K62" s="17"/>
      <c r="L62" s="17"/>
      <c r="M62" s="17"/>
    </row>
    <row r="63" ht="7.5" customHeight="1"/>
    <row r="64" spans="2:13" ht="12.75">
      <c r="B64" s="20" t="s">
        <v>1</v>
      </c>
      <c r="C64" s="21" t="s">
        <v>27</v>
      </c>
      <c r="D64" s="21" t="s">
        <v>5</v>
      </c>
      <c r="E64" s="21" t="s">
        <v>6</v>
      </c>
      <c r="F64" s="21" t="s">
        <v>3</v>
      </c>
      <c r="G64" s="21" t="s">
        <v>28</v>
      </c>
      <c r="I64" s="22">
        <f>+I$3</f>
        <v>2004</v>
      </c>
      <c r="J64" s="22">
        <f>+J$3</f>
        <v>2005</v>
      </c>
      <c r="K64" s="22">
        <f>+K$3</f>
        <v>2006</v>
      </c>
      <c r="L64" s="22">
        <f>+L$3</f>
        <v>2007</v>
      </c>
      <c r="M64" s="22">
        <f>+M$3</f>
        <v>2008</v>
      </c>
    </row>
    <row r="65" spans="2:6" ht="7.5" customHeight="1">
      <c r="B65" s="20"/>
      <c r="C65" s="22"/>
      <c r="E65" s="22"/>
      <c r="F65" s="22"/>
    </row>
    <row r="66" spans="1:13" ht="12.75">
      <c r="A66" s="23">
        <v>1</v>
      </c>
      <c r="B66" s="18" t="s">
        <v>576</v>
      </c>
      <c r="C66" s="19" t="s">
        <v>33</v>
      </c>
      <c r="D66" s="19" t="s">
        <v>52</v>
      </c>
      <c r="E66" s="19" t="s">
        <v>184</v>
      </c>
      <c r="F66" s="41">
        <v>2.9</v>
      </c>
      <c r="G66" s="19">
        <v>2008</v>
      </c>
      <c r="I66" s="38">
        <f aca="true" t="shared" si="8" ref="I66:I71">+CEILING(IF($I$64&lt;=G66,F66*0.3,0),0.05)</f>
        <v>0.9</v>
      </c>
      <c r="J66" s="38">
        <f aca="true" t="shared" si="9" ref="J66:J71">+CEILING(IF($J$64&lt;=G66,F66*0.3,0),0.05)</f>
        <v>0.9</v>
      </c>
      <c r="K66" s="38">
        <f aca="true" t="shared" si="10" ref="K66:K71">+CEILING(IF($K$64&lt;=G66,F66*0.3,0),0.05)</f>
        <v>0.9</v>
      </c>
      <c r="L66" s="38">
        <f aca="true" t="shared" si="11" ref="L66:L71">+CEILING(IF($L$64&lt;=G66,F66*0.3,0),0.05)</f>
        <v>0.9</v>
      </c>
      <c r="M66" s="38">
        <f aca="true" t="shared" si="12" ref="M66:M71">+CEILING(IF($M$64&lt;=G66,F66*0.3,0),0.05)</f>
        <v>0.9</v>
      </c>
    </row>
    <row r="67" spans="1:13" ht="12.75">
      <c r="A67" s="23">
        <v>2</v>
      </c>
      <c r="B67" s="18" t="s">
        <v>575</v>
      </c>
      <c r="C67" s="19" t="s">
        <v>34</v>
      </c>
      <c r="D67" s="19" t="s">
        <v>62</v>
      </c>
      <c r="E67" s="19" t="s">
        <v>184</v>
      </c>
      <c r="F67" s="41">
        <v>1.3</v>
      </c>
      <c r="G67" s="19">
        <v>2008</v>
      </c>
      <c r="I67" s="39">
        <f t="shared" si="8"/>
        <v>0.4</v>
      </c>
      <c r="J67" s="39">
        <f t="shared" si="9"/>
        <v>0.4</v>
      </c>
      <c r="K67" s="39">
        <f t="shared" si="10"/>
        <v>0.4</v>
      </c>
      <c r="L67" s="39">
        <f t="shared" si="11"/>
        <v>0.4</v>
      </c>
      <c r="M67" s="39">
        <f t="shared" si="12"/>
        <v>0.4</v>
      </c>
    </row>
    <row r="68" spans="1:13" ht="12.75">
      <c r="A68" s="23">
        <v>3</v>
      </c>
      <c r="B68" s="18" t="s">
        <v>147</v>
      </c>
      <c r="C68" s="19" t="s">
        <v>35</v>
      </c>
      <c r="D68" s="19" t="s">
        <v>68</v>
      </c>
      <c r="E68" s="19" t="s">
        <v>126</v>
      </c>
      <c r="F68" s="24">
        <v>0.75</v>
      </c>
      <c r="G68" s="25">
        <v>2007</v>
      </c>
      <c r="I68" s="39">
        <f t="shared" si="8"/>
        <v>0.25</v>
      </c>
      <c r="J68" s="39">
        <f t="shared" si="9"/>
        <v>0.25</v>
      </c>
      <c r="K68" s="39">
        <f t="shared" si="10"/>
        <v>0.25</v>
      </c>
      <c r="L68" s="39">
        <f t="shared" si="11"/>
        <v>0.25</v>
      </c>
      <c r="M68" s="39">
        <f t="shared" si="12"/>
        <v>0</v>
      </c>
    </row>
    <row r="69" spans="1:13" ht="12.75">
      <c r="A69" s="23">
        <v>4</v>
      </c>
      <c r="B69" s="18" t="s">
        <v>145</v>
      </c>
      <c r="C69" s="19" t="s">
        <v>34</v>
      </c>
      <c r="D69" s="19" t="s">
        <v>63</v>
      </c>
      <c r="E69" s="19" t="s">
        <v>126</v>
      </c>
      <c r="F69" s="41">
        <v>0.75</v>
      </c>
      <c r="G69" s="19">
        <v>2007</v>
      </c>
      <c r="I69" s="39">
        <f t="shared" si="8"/>
        <v>0.25</v>
      </c>
      <c r="J69" s="39">
        <f t="shared" si="9"/>
        <v>0.25</v>
      </c>
      <c r="K69" s="39">
        <f t="shared" si="10"/>
        <v>0.25</v>
      </c>
      <c r="L69" s="39">
        <f t="shared" si="11"/>
        <v>0.25</v>
      </c>
      <c r="M69" s="39">
        <f t="shared" si="12"/>
        <v>0</v>
      </c>
    </row>
    <row r="70" spans="1:13" ht="12.75">
      <c r="A70" s="23">
        <v>5</v>
      </c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6</v>
      </c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7.5" customHeight="1">
      <c r="A72" s="23"/>
      <c r="I72" s="27"/>
      <c r="J72" s="27"/>
      <c r="K72" s="27"/>
      <c r="L72" s="27"/>
      <c r="M72" s="27"/>
    </row>
    <row r="73" spans="1:13" ht="12.75">
      <c r="A73" s="23"/>
      <c r="I73" s="27">
        <f>+SUM(I66:I72)</f>
        <v>1.8</v>
      </c>
      <c r="J73" s="27">
        <f>+SUM(J66:J72)</f>
        <v>1.8</v>
      </c>
      <c r="K73" s="27">
        <f>+SUM(K66:K72)</f>
        <v>1.8</v>
      </c>
      <c r="L73" s="27">
        <f>+SUM(L66:L72)</f>
        <v>1.8</v>
      </c>
      <c r="M73" s="27">
        <f>+SUM(M66:M72)</f>
        <v>1.3</v>
      </c>
    </row>
  </sheetData>
  <sheetProtection/>
  <mergeCells count="2">
    <mergeCell ref="B55:E55"/>
    <mergeCell ref="B56:E5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216</v>
      </c>
      <c r="C5" s="19" t="s">
        <v>42</v>
      </c>
      <c r="D5" s="19" t="s">
        <v>40</v>
      </c>
      <c r="E5" s="35" t="s">
        <v>70</v>
      </c>
      <c r="F5" s="36">
        <v>8.5</v>
      </c>
      <c r="G5" s="25">
        <v>2008</v>
      </c>
      <c r="I5" s="38">
        <f aca="true" t="shared" si="0" ref="I5:M14">+IF($G5&gt;=I$3,$F5,0)</f>
        <v>8.5</v>
      </c>
      <c r="J5" s="38">
        <f t="shared" si="0"/>
        <v>8.5</v>
      </c>
      <c r="K5" s="38">
        <f t="shared" si="0"/>
        <v>8.5</v>
      </c>
      <c r="L5" s="38">
        <f t="shared" si="0"/>
        <v>8.5</v>
      </c>
      <c r="M5" s="38">
        <f t="shared" si="0"/>
        <v>8.5</v>
      </c>
    </row>
    <row r="6" spans="1:13" ht="12.75">
      <c r="A6" s="23">
        <v>2</v>
      </c>
      <c r="B6" s="37" t="s">
        <v>593</v>
      </c>
      <c r="C6" s="19" t="s">
        <v>54</v>
      </c>
      <c r="D6" s="19" t="s">
        <v>62</v>
      </c>
      <c r="E6" s="35" t="s">
        <v>70</v>
      </c>
      <c r="F6" s="36">
        <v>3.1</v>
      </c>
      <c r="G6" s="13">
        <v>2008</v>
      </c>
      <c r="I6" s="39">
        <f t="shared" si="0"/>
        <v>3.1</v>
      </c>
      <c r="J6" s="39">
        <f t="shared" si="0"/>
        <v>3.1</v>
      </c>
      <c r="K6" s="39">
        <f t="shared" si="0"/>
        <v>3.1</v>
      </c>
      <c r="L6" s="39">
        <f t="shared" si="0"/>
        <v>3.1</v>
      </c>
      <c r="M6" s="39">
        <f t="shared" si="0"/>
        <v>3.1</v>
      </c>
    </row>
    <row r="7" spans="1:13" ht="12.75">
      <c r="A7" s="23">
        <v>3</v>
      </c>
      <c r="B7" s="37" t="s">
        <v>546</v>
      </c>
      <c r="C7" s="19" t="s">
        <v>34</v>
      </c>
      <c r="D7" s="19" t="s">
        <v>39</v>
      </c>
      <c r="E7" s="35" t="s">
        <v>70</v>
      </c>
      <c r="F7" s="36">
        <v>2.15</v>
      </c>
      <c r="G7" s="13">
        <v>2008</v>
      </c>
      <c r="I7" s="39">
        <f t="shared" si="0"/>
        <v>2.15</v>
      </c>
      <c r="J7" s="39">
        <f t="shared" si="0"/>
        <v>2.15</v>
      </c>
      <c r="K7" s="39">
        <f t="shared" si="0"/>
        <v>2.15</v>
      </c>
      <c r="L7" s="39">
        <f t="shared" si="0"/>
        <v>2.15</v>
      </c>
      <c r="M7" s="39">
        <f t="shared" si="0"/>
        <v>2.15</v>
      </c>
    </row>
    <row r="8" spans="1:13" ht="12.75">
      <c r="A8" s="23">
        <v>4</v>
      </c>
      <c r="B8" s="37" t="s">
        <v>594</v>
      </c>
      <c r="C8" s="19" t="s">
        <v>34</v>
      </c>
      <c r="D8" s="19" t="s">
        <v>60</v>
      </c>
      <c r="E8" s="35" t="s">
        <v>70</v>
      </c>
      <c r="F8" s="36">
        <v>0.9</v>
      </c>
      <c r="G8" s="13">
        <v>2008</v>
      </c>
      <c r="I8" s="39">
        <f t="shared" si="0"/>
        <v>0.9</v>
      </c>
      <c r="J8" s="39">
        <f t="shared" si="0"/>
        <v>0.9</v>
      </c>
      <c r="K8" s="39">
        <f t="shared" si="0"/>
        <v>0.9</v>
      </c>
      <c r="L8" s="39">
        <f t="shared" si="0"/>
        <v>0.9</v>
      </c>
      <c r="M8" s="39">
        <f t="shared" si="0"/>
        <v>0.9</v>
      </c>
    </row>
    <row r="9" spans="1:13" ht="12.75">
      <c r="A9" s="23">
        <v>5</v>
      </c>
      <c r="B9" s="37" t="s">
        <v>412</v>
      </c>
      <c r="C9" s="19" t="s">
        <v>35</v>
      </c>
      <c r="D9" s="19" t="s">
        <v>51</v>
      </c>
      <c r="E9" s="35" t="s">
        <v>70</v>
      </c>
      <c r="F9" s="36">
        <v>4.5</v>
      </c>
      <c r="G9" s="13">
        <v>2007</v>
      </c>
      <c r="I9" s="39">
        <f t="shared" si="0"/>
        <v>4.5</v>
      </c>
      <c r="J9" s="39">
        <f t="shared" si="0"/>
        <v>4.5</v>
      </c>
      <c r="K9" s="39">
        <f t="shared" si="0"/>
        <v>4.5</v>
      </c>
      <c r="L9" s="39">
        <f t="shared" si="0"/>
        <v>4.5</v>
      </c>
      <c r="M9" s="39">
        <f t="shared" si="0"/>
        <v>0</v>
      </c>
    </row>
    <row r="10" spans="1:13" ht="12.75">
      <c r="A10" s="23">
        <v>6</v>
      </c>
      <c r="B10" s="37" t="s">
        <v>413</v>
      </c>
      <c r="C10" s="19" t="s">
        <v>30</v>
      </c>
      <c r="D10" s="19" t="s">
        <v>46</v>
      </c>
      <c r="E10" s="35" t="s">
        <v>70</v>
      </c>
      <c r="F10" s="36">
        <v>3.5</v>
      </c>
      <c r="G10" s="13">
        <v>2007</v>
      </c>
      <c r="I10" s="39">
        <f t="shared" si="0"/>
        <v>3.5</v>
      </c>
      <c r="J10" s="39">
        <f t="shared" si="0"/>
        <v>3.5</v>
      </c>
      <c r="K10" s="39">
        <f t="shared" si="0"/>
        <v>3.5</v>
      </c>
      <c r="L10" s="39">
        <f t="shared" si="0"/>
        <v>3.5</v>
      </c>
      <c r="M10" s="39">
        <f t="shared" si="0"/>
        <v>0</v>
      </c>
    </row>
    <row r="11" spans="1:13" ht="12.75">
      <c r="A11" s="23">
        <v>7</v>
      </c>
      <c r="B11" s="37" t="s">
        <v>414</v>
      </c>
      <c r="C11" s="19" t="s">
        <v>33</v>
      </c>
      <c r="D11" s="19" t="s">
        <v>38</v>
      </c>
      <c r="E11" s="35" t="s">
        <v>70</v>
      </c>
      <c r="F11" s="36">
        <v>2.55</v>
      </c>
      <c r="G11" s="13">
        <v>2007</v>
      </c>
      <c r="I11" s="39">
        <f t="shared" si="0"/>
        <v>2.55</v>
      </c>
      <c r="J11" s="39">
        <f t="shared" si="0"/>
        <v>2.55</v>
      </c>
      <c r="K11" s="39">
        <f t="shared" si="0"/>
        <v>2.55</v>
      </c>
      <c r="L11" s="39">
        <f t="shared" si="0"/>
        <v>2.55</v>
      </c>
      <c r="M11" s="39">
        <f t="shared" si="0"/>
        <v>0</v>
      </c>
    </row>
    <row r="12" spans="1:13" ht="12.75">
      <c r="A12" s="23">
        <v>8</v>
      </c>
      <c r="B12" s="18" t="s">
        <v>153</v>
      </c>
      <c r="C12" s="19" t="s">
        <v>34</v>
      </c>
      <c r="D12" s="19" t="s">
        <v>68</v>
      </c>
      <c r="E12" s="19" t="s">
        <v>70</v>
      </c>
      <c r="F12" s="24">
        <v>1.05</v>
      </c>
      <c r="G12" s="25">
        <v>2007</v>
      </c>
      <c r="I12" s="39">
        <f t="shared" si="0"/>
        <v>1.05</v>
      </c>
      <c r="J12" s="39">
        <f t="shared" si="0"/>
        <v>1.05</v>
      </c>
      <c r="K12" s="39">
        <f t="shared" si="0"/>
        <v>1.05</v>
      </c>
      <c r="L12" s="39">
        <f t="shared" si="0"/>
        <v>1.05</v>
      </c>
      <c r="M12" s="39">
        <f t="shared" si="0"/>
        <v>0</v>
      </c>
    </row>
    <row r="13" spans="1:13" ht="12.75">
      <c r="A13" s="23">
        <v>9</v>
      </c>
      <c r="B13" s="18" t="s">
        <v>157</v>
      </c>
      <c r="C13" s="19" t="s">
        <v>35</v>
      </c>
      <c r="D13" s="19" t="s">
        <v>50</v>
      </c>
      <c r="E13" s="19" t="s">
        <v>70</v>
      </c>
      <c r="F13" s="24">
        <v>1</v>
      </c>
      <c r="G13" s="25">
        <v>2007</v>
      </c>
      <c r="I13" s="39">
        <f t="shared" si="0"/>
        <v>1</v>
      </c>
      <c r="J13" s="39">
        <f t="shared" si="0"/>
        <v>1</v>
      </c>
      <c r="K13" s="39">
        <f t="shared" si="0"/>
        <v>1</v>
      </c>
      <c r="L13" s="39">
        <f t="shared" si="0"/>
        <v>1</v>
      </c>
      <c r="M13" s="39">
        <f t="shared" si="0"/>
        <v>0</v>
      </c>
    </row>
    <row r="14" spans="1:13" ht="12.75">
      <c r="A14" s="23">
        <v>10</v>
      </c>
      <c r="B14" s="18" t="s">
        <v>416</v>
      </c>
      <c r="C14" s="19" t="s">
        <v>33</v>
      </c>
      <c r="D14" s="19" t="s">
        <v>73</v>
      </c>
      <c r="E14" s="19" t="s">
        <v>70</v>
      </c>
      <c r="F14" s="41">
        <v>0.75</v>
      </c>
      <c r="G14" s="19">
        <v>2007</v>
      </c>
      <c r="I14" s="39">
        <f t="shared" si="0"/>
        <v>0.75</v>
      </c>
      <c r="J14" s="39">
        <f t="shared" si="0"/>
        <v>0.75</v>
      </c>
      <c r="K14" s="39">
        <f t="shared" si="0"/>
        <v>0.75</v>
      </c>
      <c r="L14" s="39">
        <f t="shared" si="0"/>
        <v>0.75</v>
      </c>
      <c r="M14" s="39">
        <f t="shared" si="0"/>
        <v>0</v>
      </c>
    </row>
    <row r="15" spans="1:13" ht="12.75">
      <c r="A15" s="23">
        <v>11</v>
      </c>
      <c r="B15" s="18" t="s">
        <v>417</v>
      </c>
      <c r="C15" s="19" t="s">
        <v>54</v>
      </c>
      <c r="D15" s="19" t="s">
        <v>41</v>
      </c>
      <c r="E15" s="19" t="s">
        <v>70</v>
      </c>
      <c r="F15" s="24">
        <v>0.55</v>
      </c>
      <c r="G15" s="25">
        <v>2007</v>
      </c>
      <c r="I15" s="39">
        <f aca="true" t="shared" si="1" ref="I15:M24">+IF($G15&gt;=I$3,$F15,0)</f>
        <v>0.55</v>
      </c>
      <c r="J15" s="39">
        <f t="shared" si="1"/>
        <v>0.55</v>
      </c>
      <c r="K15" s="39">
        <f t="shared" si="1"/>
        <v>0.55</v>
      </c>
      <c r="L15" s="39">
        <f t="shared" si="1"/>
        <v>0.55</v>
      </c>
      <c r="M15" s="39">
        <f t="shared" si="1"/>
        <v>0</v>
      </c>
    </row>
    <row r="16" spans="1:13" ht="12.75">
      <c r="A16" s="23">
        <v>12</v>
      </c>
      <c r="B16" s="37" t="s">
        <v>265</v>
      </c>
      <c r="C16" s="19" t="s">
        <v>54</v>
      </c>
      <c r="D16" s="19" t="s">
        <v>68</v>
      </c>
      <c r="E16" s="35" t="s">
        <v>70</v>
      </c>
      <c r="F16" s="36">
        <v>5.05</v>
      </c>
      <c r="G16" s="13">
        <v>2006</v>
      </c>
      <c r="I16" s="39">
        <f t="shared" si="1"/>
        <v>5.05</v>
      </c>
      <c r="J16" s="39">
        <f t="shared" si="1"/>
        <v>5.05</v>
      </c>
      <c r="K16" s="39">
        <f t="shared" si="1"/>
        <v>5.05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418</v>
      </c>
      <c r="C17" s="19" t="s">
        <v>33</v>
      </c>
      <c r="D17" s="19" t="s">
        <v>44</v>
      </c>
      <c r="E17" s="35" t="s">
        <v>70</v>
      </c>
      <c r="F17" s="36">
        <v>2.6</v>
      </c>
      <c r="G17" s="13">
        <v>2006</v>
      </c>
      <c r="I17" s="39">
        <f t="shared" si="1"/>
        <v>2.6</v>
      </c>
      <c r="J17" s="39">
        <f t="shared" si="1"/>
        <v>2.6</v>
      </c>
      <c r="K17" s="39">
        <f t="shared" si="1"/>
        <v>2.6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215</v>
      </c>
      <c r="C18" s="19" t="s">
        <v>35</v>
      </c>
      <c r="D18" s="19" t="s">
        <v>45</v>
      </c>
      <c r="E18" s="35" t="s">
        <v>70</v>
      </c>
      <c r="F18" s="36">
        <v>6.4</v>
      </c>
      <c r="G18" s="13">
        <v>2005</v>
      </c>
      <c r="I18" s="39">
        <f t="shared" si="1"/>
        <v>6.4</v>
      </c>
      <c r="J18" s="39">
        <f t="shared" si="1"/>
        <v>6.4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420</v>
      </c>
      <c r="C19" s="19" t="s">
        <v>54</v>
      </c>
      <c r="D19" s="19" t="s">
        <v>66</v>
      </c>
      <c r="E19" s="35" t="s">
        <v>70</v>
      </c>
      <c r="F19" s="36">
        <v>2.3</v>
      </c>
      <c r="G19" s="13">
        <v>2005</v>
      </c>
      <c r="I19" s="39">
        <f t="shared" si="1"/>
        <v>2.3</v>
      </c>
      <c r="J19" s="39">
        <f t="shared" si="1"/>
        <v>2.3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214</v>
      </c>
      <c r="C20" s="19" t="s">
        <v>58</v>
      </c>
      <c r="D20" s="19" t="s">
        <v>65</v>
      </c>
      <c r="E20" s="35" t="s">
        <v>70</v>
      </c>
      <c r="F20" s="36">
        <v>2.3</v>
      </c>
      <c r="G20" s="14">
        <v>2005</v>
      </c>
      <c r="I20" s="39">
        <f t="shared" si="1"/>
        <v>2.3</v>
      </c>
      <c r="J20" s="39">
        <f t="shared" si="1"/>
        <v>2.3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318</v>
      </c>
      <c r="C21" s="19" t="s">
        <v>47</v>
      </c>
      <c r="D21" s="19" t="s">
        <v>43</v>
      </c>
      <c r="E21" s="35" t="s">
        <v>70</v>
      </c>
      <c r="F21" s="36">
        <v>2</v>
      </c>
      <c r="G21" s="13">
        <v>2005</v>
      </c>
      <c r="I21" s="39">
        <f t="shared" si="1"/>
        <v>2</v>
      </c>
      <c r="J21" s="39">
        <f t="shared" si="1"/>
        <v>2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421</v>
      </c>
      <c r="C22" s="19" t="s">
        <v>33</v>
      </c>
      <c r="D22" s="19" t="s">
        <v>41</v>
      </c>
      <c r="E22" s="35" t="s">
        <v>32</v>
      </c>
      <c r="F22" s="36">
        <v>6</v>
      </c>
      <c r="G22" s="13">
        <v>2004</v>
      </c>
      <c r="I22" s="39">
        <f t="shared" si="1"/>
        <v>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18" t="s">
        <v>422</v>
      </c>
      <c r="C23" s="19" t="s">
        <v>35</v>
      </c>
      <c r="D23" s="19" t="s">
        <v>57</v>
      </c>
      <c r="E23" s="19" t="s">
        <v>70</v>
      </c>
      <c r="F23" s="24">
        <v>1.7</v>
      </c>
      <c r="G23" s="25">
        <v>2004</v>
      </c>
      <c r="I23" s="39">
        <f t="shared" si="1"/>
        <v>1.7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70" t="s">
        <v>645</v>
      </c>
      <c r="C24" s="19" t="s">
        <v>47</v>
      </c>
      <c r="D24" s="19" t="s">
        <v>41</v>
      </c>
      <c r="E24" s="35" t="s">
        <v>70</v>
      </c>
      <c r="F24" s="36">
        <v>0.75</v>
      </c>
      <c r="G24" s="13">
        <v>2004</v>
      </c>
      <c r="I24" s="39">
        <f t="shared" si="1"/>
        <v>0.75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857</v>
      </c>
      <c r="C25" s="19" t="s">
        <v>54</v>
      </c>
      <c r="D25" s="19" t="s">
        <v>53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858</v>
      </c>
      <c r="C26" s="19" t="s">
        <v>30</v>
      </c>
      <c r="D26" s="19" t="s">
        <v>44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847</v>
      </c>
      <c r="C27" s="19" t="s">
        <v>33</v>
      </c>
      <c r="D27" s="19" t="s">
        <v>62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18" t="s">
        <v>859</v>
      </c>
      <c r="C28" s="19" t="s">
        <v>33</v>
      </c>
      <c r="D28" s="19" t="s">
        <v>73</v>
      </c>
      <c r="E28" s="19" t="s">
        <v>70</v>
      </c>
      <c r="F28" s="24">
        <v>0.6</v>
      </c>
      <c r="G28" s="25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781</v>
      </c>
      <c r="C29" s="19" t="s">
        <v>33</v>
      </c>
      <c r="D29" s="19" t="s">
        <v>60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704</v>
      </c>
      <c r="C30" s="19" t="s">
        <v>35</v>
      </c>
      <c r="D30" s="19" t="s">
        <v>36</v>
      </c>
      <c r="E30" s="19" t="s">
        <v>70</v>
      </c>
      <c r="F30" s="24">
        <v>0.6</v>
      </c>
      <c r="G30" s="25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852</v>
      </c>
      <c r="C31" s="19" t="s">
        <v>54</v>
      </c>
      <c r="D31" s="19" t="s">
        <v>36</v>
      </c>
      <c r="E31" s="19" t="s">
        <v>70</v>
      </c>
      <c r="F31" s="24">
        <v>0.6</v>
      </c>
      <c r="G31" s="25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819</v>
      </c>
      <c r="C32" s="19" t="s">
        <v>33</v>
      </c>
      <c r="D32" s="19" t="s">
        <v>39</v>
      </c>
      <c r="E32" s="19" t="s">
        <v>70</v>
      </c>
      <c r="F32" s="24">
        <v>0.6</v>
      </c>
      <c r="G32" s="25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62.45000000000001</v>
      </c>
      <c r="J34" s="40">
        <f>+SUM(J5:J32)</f>
        <v>49.199999999999996</v>
      </c>
      <c r="K34" s="40">
        <f>+SUM(K5:K32)</f>
        <v>36.2</v>
      </c>
      <c r="L34" s="40">
        <f>+SUM(L5:L32)</f>
        <v>28.55</v>
      </c>
      <c r="M34" s="40">
        <f>+SUM(M5:M32)</f>
        <v>14.65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18" t="s">
        <v>415</v>
      </c>
      <c r="C40" s="19" t="s">
        <v>58</v>
      </c>
      <c r="D40" s="19" t="s">
        <v>40</v>
      </c>
      <c r="E40" s="19">
        <v>2004</v>
      </c>
      <c r="F40" s="24">
        <v>1.15</v>
      </c>
      <c r="G40" s="25">
        <v>2007</v>
      </c>
      <c r="I40" s="38">
        <f>+CEILING(IF($I$38=E40,F40,IF($I$38&lt;=G40,F40*0.3,0)),0.05)</f>
        <v>1.1500000000000001</v>
      </c>
      <c r="J40" s="38">
        <f>+CEILING(IF($J$38&lt;=G40,F40*0.3,0),0.05)</f>
        <v>0.35000000000000003</v>
      </c>
      <c r="K40" s="38">
        <f>+CEILING(IF($K$38&lt;=G40,F40*0.3,0),0.05)</f>
        <v>0.35000000000000003</v>
      </c>
      <c r="L40" s="38">
        <f>+CEILING(IF($L$38&lt;=G40,F40*0.3,0),0.05)</f>
        <v>0.35000000000000003</v>
      </c>
      <c r="M40" s="38">
        <f>CEILING(IF($M$38&lt;=G40,F40*0.3,0),0.05)</f>
        <v>0</v>
      </c>
    </row>
    <row r="41" spans="1:13" ht="12.75">
      <c r="A41" s="23">
        <v>2</v>
      </c>
      <c r="B41" s="18" t="s">
        <v>836</v>
      </c>
      <c r="C41" s="19" t="s">
        <v>33</v>
      </c>
      <c r="D41" s="19" t="s">
        <v>64</v>
      </c>
      <c r="E41" s="19">
        <v>2003</v>
      </c>
      <c r="F41" s="24">
        <v>1.05</v>
      </c>
      <c r="G41" s="25">
        <v>2007</v>
      </c>
      <c r="I41" s="39">
        <f>+CEILING(IF($I$38=E41,F41,IF($I$38&lt;=G41,F41*0.3,0)),0.05)</f>
        <v>0.35000000000000003</v>
      </c>
      <c r="J41" s="39">
        <f>+CEILING(IF($J$38&lt;=G41,F41*0.3,0),0.05)</f>
        <v>0.35000000000000003</v>
      </c>
      <c r="K41" s="39">
        <f>+CEILING(IF($K$38&lt;=G41,F41*0.3,0),0.05)</f>
        <v>0.35000000000000003</v>
      </c>
      <c r="L41" s="39">
        <f>+CEILING(IF($L$38&lt;=G41,F41*0.3,0),0.05)</f>
        <v>0.35000000000000003</v>
      </c>
      <c r="M41" s="39">
        <f>CEILING(IF($M$38&lt;=G41,F41*0.3,0),0.05)</f>
        <v>0</v>
      </c>
    </row>
    <row r="42" spans="1:13" ht="12.75">
      <c r="A42" s="23">
        <v>3</v>
      </c>
      <c r="B42" s="37" t="s">
        <v>419</v>
      </c>
      <c r="C42" s="19" t="s">
        <v>33</v>
      </c>
      <c r="D42" s="19" t="s">
        <v>41</v>
      </c>
      <c r="E42" s="35">
        <v>2004</v>
      </c>
      <c r="F42" s="36">
        <v>1.2</v>
      </c>
      <c r="G42" s="13">
        <v>2006</v>
      </c>
      <c r="I42" s="39">
        <f>+CEILING(IF($I$38=E42,F42,IF($I$38&lt;=G42,F42*0.3,0)),0.05)</f>
        <v>1.2000000000000002</v>
      </c>
      <c r="J42" s="39">
        <f>+CEILING(IF($J$38&lt;=G42,F42*0.3,0),0.05)</f>
        <v>0.4</v>
      </c>
      <c r="K42" s="39">
        <f>+CEILING(IF($K$38&lt;=G42,F42*0.3,0),0.05)</f>
        <v>0.4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37" t="s">
        <v>798</v>
      </c>
      <c r="C43" s="19" t="s">
        <v>34</v>
      </c>
      <c r="D43" s="19" t="s">
        <v>40</v>
      </c>
      <c r="E43" s="35">
        <v>2003</v>
      </c>
      <c r="F43" s="36">
        <v>0.75</v>
      </c>
      <c r="G43" s="13">
        <v>2005</v>
      </c>
      <c r="I43" s="39">
        <f>+CEILING(IF($I$38=E43,F43,IF($I$38&lt;=G43,F43*0.3,0)),0.05)</f>
        <v>0.25</v>
      </c>
      <c r="J43" s="39">
        <f>+CEILING(IF($J$38&lt;=G43,F43*0.3,0),0.05)</f>
        <v>0.25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B44" s="18" t="s">
        <v>592</v>
      </c>
      <c r="C44" s="19" t="s">
        <v>34</v>
      </c>
      <c r="D44" s="19" t="s">
        <v>48</v>
      </c>
      <c r="E44" s="19">
        <v>2004</v>
      </c>
      <c r="F44" s="24">
        <v>4.15</v>
      </c>
      <c r="G44" s="25">
        <v>2004</v>
      </c>
      <c r="I44" s="39">
        <f>+CEILING(IF($I$38=E44,F44,IF($I$38&lt;=G44,F44*0.3,0)),0.05)</f>
        <v>4.15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1:13" ht="12.75">
      <c r="A45" s="23">
        <v>6</v>
      </c>
      <c r="B45" s="37" t="s">
        <v>545</v>
      </c>
      <c r="C45" s="19" t="s">
        <v>54</v>
      </c>
      <c r="D45" s="19" t="s">
        <v>44</v>
      </c>
      <c r="E45" s="35">
        <v>2004</v>
      </c>
      <c r="F45" s="36">
        <v>3.1</v>
      </c>
      <c r="G45" s="13">
        <v>2004</v>
      </c>
      <c r="I45" s="39">
        <f aca="true" t="shared" si="3" ref="I45:I51">+CEILING(IF($I$38=E45,F45,IF($I$38&lt;=G45,F45*0.3,0)),0.05)</f>
        <v>3.1</v>
      </c>
      <c r="J45" s="39">
        <f aca="true" t="shared" si="4" ref="J45:J51">+CEILING(IF($J$38&lt;=G45,F45*0.3,0),0.05)</f>
        <v>0</v>
      </c>
      <c r="K45" s="39">
        <f aca="true" t="shared" si="5" ref="K45:K51">+CEILING(IF($K$38&lt;=G45,F45*0.3,0),0.05)</f>
        <v>0</v>
      </c>
      <c r="L45" s="39">
        <f aca="true" t="shared" si="6" ref="L45:L51">+CEILING(IF($L$38&lt;=G45,F45*0.3,0),0.05)</f>
        <v>0</v>
      </c>
      <c r="M45" s="39">
        <f aca="true" t="shared" si="7" ref="M45:M51">CEILING(IF($M$38&lt;=G45,F45*0.3,0),0.05)</f>
        <v>0</v>
      </c>
    </row>
    <row r="46" spans="1:13" ht="12.75">
      <c r="A46" s="23">
        <v>7</v>
      </c>
      <c r="B46" s="37" t="s">
        <v>591</v>
      </c>
      <c r="C46" s="19" t="s">
        <v>35</v>
      </c>
      <c r="D46" s="19" t="s">
        <v>50</v>
      </c>
      <c r="E46" s="35">
        <v>2004</v>
      </c>
      <c r="F46" s="36">
        <v>1.05</v>
      </c>
      <c r="G46" s="13">
        <v>2004</v>
      </c>
      <c r="I46" s="39">
        <f t="shared" si="3"/>
        <v>1.05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18" t="s">
        <v>707</v>
      </c>
      <c r="C47" s="19" t="s">
        <v>47</v>
      </c>
      <c r="D47" s="19" t="s">
        <v>63</v>
      </c>
      <c r="E47" s="19">
        <v>2004</v>
      </c>
      <c r="F47" s="24">
        <v>0.6</v>
      </c>
      <c r="G47" s="25">
        <v>2004</v>
      </c>
      <c r="I47" s="39">
        <f t="shared" si="3"/>
        <v>0.6000000000000001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18" t="s">
        <v>760</v>
      </c>
      <c r="C48" s="19" t="s">
        <v>33</v>
      </c>
      <c r="D48" s="19" t="s">
        <v>36</v>
      </c>
      <c r="E48" s="19">
        <v>2004</v>
      </c>
      <c r="F48" s="24">
        <v>0.6</v>
      </c>
      <c r="G48" s="25">
        <v>2004</v>
      </c>
      <c r="I48" s="39">
        <f t="shared" si="3"/>
        <v>0.6000000000000001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18" t="s">
        <v>787</v>
      </c>
      <c r="C49" s="19" t="s">
        <v>54</v>
      </c>
      <c r="D49" s="19" t="s">
        <v>68</v>
      </c>
      <c r="E49" s="19">
        <v>2004</v>
      </c>
      <c r="F49" s="24">
        <v>0.6</v>
      </c>
      <c r="G49" s="25">
        <v>2004</v>
      </c>
      <c r="I49" s="39">
        <f t="shared" si="3"/>
        <v>0.6000000000000001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18" t="s">
        <v>730</v>
      </c>
      <c r="C50" s="19" t="s">
        <v>33</v>
      </c>
      <c r="D50" s="19" t="s">
        <v>49</v>
      </c>
      <c r="E50" s="19">
        <v>2004</v>
      </c>
      <c r="F50" s="24">
        <v>0.6</v>
      </c>
      <c r="G50" s="25">
        <v>2004</v>
      </c>
      <c r="I50" s="39">
        <f t="shared" si="3"/>
        <v>0.6000000000000001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18" t="s">
        <v>609</v>
      </c>
      <c r="C51" s="19" t="s">
        <v>54</v>
      </c>
      <c r="D51" s="19" t="s">
        <v>36</v>
      </c>
      <c r="E51" s="19">
        <v>2004</v>
      </c>
      <c r="F51" s="24">
        <v>0.6</v>
      </c>
      <c r="G51" s="25">
        <v>2004</v>
      </c>
      <c r="I51" s="39">
        <f t="shared" si="3"/>
        <v>0.6000000000000001</v>
      </c>
      <c r="J51" s="39">
        <f t="shared" si="4"/>
        <v>0</v>
      </c>
      <c r="K51" s="39">
        <f t="shared" si="5"/>
        <v>0</v>
      </c>
      <c r="L51" s="39">
        <f t="shared" si="6"/>
        <v>0</v>
      </c>
      <c r="M51" s="39">
        <f t="shared" si="7"/>
        <v>0</v>
      </c>
    </row>
    <row r="52" spans="1:13" ht="12.75">
      <c r="A52" s="23">
        <v>13</v>
      </c>
      <c r="B52" s="37" t="s">
        <v>795</v>
      </c>
      <c r="C52" s="19" t="s">
        <v>54</v>
      </c>
      <c r="D52" s="19" t="s">
        <v>50</v>
      </c>
      <c r="E52" s="35">
        <v>2004</v>
      </c>
      <c r="F52" s="36">
        <v>0.6</v>
      </c>
      <c r="G52" s="13">
        <v>2004</v>
      </c>
      <c r="I52" s="39">
        <f>+CEILING(IF($I$38=E52,F52,IF($I$38&lt;=G52,F52*0.3,0)),0.05)</f>
        <v>0.6000000000000001</v>
      </c>
      <c r="J52" s="39">
        <f>+CEILING(IF($J$38&lt;=G52,F52*0.3,0),0.05)</f>
        <v>0</v>
      </c>
      <c r="K52" s="39">
        <f>+CEILING(IF($K$38&lt;=G52,F52*0.3,0),0.05)</f>
        <v>0</v>
      </c>
      <c r="L52" s="39">
        <f>+CEILING(IF($L$38&lt;=G52,F52*0.3,0),0.05)</f>
        <v>0</v>
      </c>
      <c r="M52" s="39">
        <f>CEILING(IF($M$38&lt;=G52,F52*0.3,0),0.05)</f>
        <v>0</v>
      </c>
    </row>
    <row r="53" spans="1:13" ht="12.75">
      <c r="A53" s="23">
        <v>14</v>
      </c>
      <c r="B53" s="18" t="s">
        <v>607</v>
      </c>
      <c r="C53" s="19" t="s">
        <v>54</v>
      </c>
      <c r="D53" s="19" t="s">
        <v>36</v>
      </c>
      <c r="E53" s="19">
        <v>2004</v>
      </c>
      <c r="F53" s="24">
        <v>0.6</v>
      </c>
      <c r="G53" s="25">
        <v>2004</v>
      </c>
      <c r="I53" s="39">
        <f>+CEILING(IF($I$38=E53,F53,IF($I$38&lt;=G53,F53*0.3,0)),0.05)</f>
        <v>0.6000000000000001</v>
      </c>
      <c r="J53" s="39">
        <f>+CEILING(IF($J$38&lt;=G53,F53*0.3,0),0.05)</f>
        <v>0</v>
      </c>
      <c r="K53" s="39">
        <f>+CEILING(IF($K$38&lt;=G53,F53*0.3,0),0.05)</f>
        <v>0</v>
      </c>
      <c r="L53" s="39">
        <f>+CEILING(IF($L$38&lt;=G53,F53*0.3,0),0.05)</f>
        <v>0</v>
      </c>
      <c r="M53" s="39">
        <f>CEILING(IF($M$38&lt;=G53,F53*0.3,0),0.05)</f>
        <v>0</v>
      </c>
    </row>
    <row r="54" spans="1:13" ht="12.75">
      <c r="A54" s="23">
        <v>15</v>
      </c>
      <c r="B54" s="37" t="s">
        <v>856</v>
      </c>
      <c r="C54" s="19" t="s">
        <v>30</v>
      </c>
      <c r="D54" s="19" t="s">
        <v>43</v>
      </c>
      <c r="E54" s="35">
        <v>2004</v>
      </c>
      <c r="F54" s="36">
        <v>0.6</v>
      </c>
      <c r="G54" s="13">
        <v>2004</v>
      </c>
      <c r="I54" s="39">
        <f>+CEILING(IF($I$38=E54,F54,IF($I$38&lt;=G54,F54*0.3,0)),0.05)</f>
        <v>0.6000000000000001</v>
      </c>
      <c r="J54" s="39">
        <f>+CEILING(IF($J$38&lt;=G54,F54*0.3,0),0.05)</f>
        <v>0</v>
      </c>
      <c r="K54" s="39">
        <f>+CEILING(IF($K$38&lt;=G54,F54*0.3,0),0.05)</f>
        <v>0</v>
      </c>
      <c r="L54" s="39">
        <f>+CEILING(IF($L$38&lt;=G54,F54*0.3,0),0.05)</f>
        <v>0</v>
      </c>
      <c r="M54" s="39">
        <f>CEILING(IF($M$38&lt;=G54,F54*0.3,0),0.05)</f>
        <v>0</v>
      </c>
    </row>
    <row r="55" spans="1:13" ht="12.75">
      <c r="A55" s="23">
        <v>16</v>
      </c>
      <c r="B55" s="18" t="s">
        <v>810</v>
      </c>
      <c r="C55" s="19" t="s">
        <v>35</v>
      </c>
      <c r="D55" s="19" t="s">
        <v>66</v>
      </c>
      <c r="E55" s="19">
        <v>2004</v>
      </c>
      <c r="F55" s="24">
        <v>0.6</v>
      </c>
      <c r="G55" s="25">
        <v>2004</v>
      </c>
      <c r="I55" s="39">
        <f>+CEILING(IF($I$38=E55,F55,IF($I$38&lt;=G55,F55*0.3,0)),0.05)</f>
        <v>0.6000000000000001</v>
      </c>
      <c r="J55" s="39">
        <f>+CEILING(IF($J$38&lt;=G55,F55*0.3,0),0.05)</f>
        <v>0</v>
      </c>
      <c r="K55" s="39">
        <f>+CEILING(IF($K$38&lt;=G55,F55*0.3,0),0.05)</f>
        <v>0</v>
      </c>
      <c r="L55" s="39">
        <f>+CEILING(IF($L$38&lt;=G55,F55*0.3,0),0.05)</f>
        <v>0</v>
      </c>
      <c r="M55" s="39">
        <f>CEILING(IF($M$38&lt;=G55,F55*0.3,0),0.05)</f>
        <v>0</v>
      </c>
    </row>
    <row r="56" spans="9:13" ht="7.5" customHeight="1">
      <c r="I56" s="37"/>
      <c r="J56" s="37"/>
      <c r="K56" s="37"/>
      <c r="L56" s="37"/>
      <c r="M56" s="37"/>
    </row>
    <row r="57" spans="9:13" ht="12.75">
      <c r="I57" s="40">
        <f>+SUM(I40:I56)</f>
        <v>16.650000000000002</v>
      </c>
      <c r="J57" s="40">
        <f>+SUM(J40:J56)</f>
        <v>1.35</v>
      </c>
      <c r="K57" s="40">
        <f>+SUM(K40:K56)</f>
        <v>1.1</v>
      </c>
      <c r="L57" s="40">
        <f>+SUM(L40:L56)</f>
        <v>0.7000000000000001</v>
      </c>
      <c r="M57" s="40">
        <f>+SUM(M40:M56)</f>
        <v>0</v>
      </c>
    </row>
    <row r="58" spans="9:13" ht="12.75">
      <c r="I58" s="27"/>
      <c r="J58" s="27"/>
      <c r="K58" s="27"/>
      <c r="L58" s="27"/>
      <c r="M58" s="27"/>
    </row>
    <row r="59" spans="1:13" ht="15.75">
      <c r="A59" s="28" t="s">
        <v>76</v>
      </c>
      <c r="B59" s="17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9:13" ht="7.5" customHeight="1">
      <c r="I60" s="27"/>
      <c r="J60" s="27"/>
      <c r="K60" s="27"/>
      <c r="L60" s="27"/>
      <c r="M60" s="27"/>
    </row>
    <row r="61" spans="1:13" ht="12.75">
      <c r="A61" s="23"/>
      <c r="B61" s="20" t="s">
        <v>79</v>
      </c>
      <c r="C61" s="21"/>
      <c r="D61" s="21"/>
      <c r="E61" s="21"/>
      <c r="F61" s="21" t="s">
        <v>78</v>
      </c>
      <c r="G61" s="21" t="s">
        <v>77</v>
      </c>
      <c r="I61" s="22">
        <f>+I$3</f>
        <v>2004</v>
      </c>
      <c r="J61" s="22">
        <f>+J$3</f>
        <v>2005</v>
      </c>
      <c r="K61" s="22">
        <f>+K$3</f>
        <v>2006</v>
      </c>
      <c r="L61" s="22">
        <f>+L$3</f>
        <v>2007</v>
      </c>
      <c r="M61" s="22">
        <f>+M$3</f>
        <v>2008</v>
      </c>
    </row>
    <row r="62" spans="1:13" ht="7.5" customHeight="1">
      <c r="A62" s="23"/>
      <c r="I62" s="59"/>
      <c r="J62" s="59"/>
      <c r="K62" s="59"/>
      <c r="L62" s="59"/>
      <c r="M62" s="59"/>
    </row>
    <row r="63" spans="1:13" ht="12.75">
      <c r="A63" s="23">
        <v>1</v>
      </c>
      <c r="B63" s="81" t="s">
        <v>855</v>
      </c>
      <c r="C63" s="81"/>
      <c r="D63" s="81"/>
      <c r="E63" s="81"/>
      <c r="F63" s="41">
        <v>0.6</v>
      </c>
      <c r="G63" s="25">
        <v>2004</v>
      </c>
      <c r="I63" s="72">
        <v>0.6</v>
      </c>
      <c r="J63" s="72">
        <v>0</v>
      </c>
      <c r="K63" s="72">
        <v>0</v>
      </c>
      <c r="L63" s="72">
        <v>0</v>
      </c>
      <c r="M63" s="72">
        <v>0</v>
      </c>
    </row>
    <row r="64" spans="1:13" ht="12.75">
      <c r="A64" s="23">
        <v>2</v>
      </c>
      <c r="B64" s="81"/>
      <c r="C64" s="81"/>
      <c r="D64" s="81"/>
      <c r="E64" s="81"/>
      <c r="I64" s="59"/>
      <c r="J64" s="59"/>
      <c r="K64" s="59"/>
      <c r="L64" s="59"/>
      <c r="M64" s="59"/>
    </row>
    <row r="65" spans="1:13" ht="7.5" customHeight="1">
      <c r="A65" s="23"/>
      <c r="I65" s="59"/>
      <c r="J65" s="59"/>
      <c r="K65" s="59"/>
      <c r="L65" s="59"/>
      <c r="M65" s="59"/>
    </row>
    <row r="66" spans="1:13" ht="12.75">
      <c r="A66" s="23"/>
      <c r="I66" s="27">
        <f>+SUM(I63:I65)</f>
        <v>0.6</v>
      </c>
      <c r="J66" s="27">
        <f>+SUM(J63:J65)</f>
        <v>0</v>
      </c>
      <c r="K66" s="27">
        <f>+SUM(K63:K65)</f>
        <v>0</v>
      </c>
      <c r="L66" s="27">
        <f>+SUM(L63:L65)</f>
        <v>0</v>
      </c>
      <c r="M66" s="27">
        <f>+SUM(M63:M65)</f>
        <v>0</v>
      </c>
    </row>
    <row r="67" spans="9:13" ht="12.75">
      <c r="I67" s="26"/>
      <c r="J67" s="26"/>
      <c r="K67" s="26"/>
      <c r="L67" s="26"/>
      <c r="M67" s="26"/>
    </row>
    <row r="68" spans="1:13" ht="15.75">
      <c r="A68" s="30"/>
      <c r="B68" s="31" t="s">
        <v>97</v>
      </c>
      <c r="C68" s="32"/>
      <c r="D68" s="33"/>
      <c r="E68" s="33"/>
      <c r="F68" s="33"/>
      <c r="G68" s="30"/>
      <c r="H68" s="33"/>
      <c r="I68" s="34">
        <f>+I34+I57+I66</f>
        <v>79.7</v>
      </c>
      <c r="J68" s="34">
        <f>+J34+J57+J66</f>
        <v>50.55</v>
      </c>
      <c r="K68" s="34">
        <f>+K34+K57+K66</f>
        <v>37.300000000000004</v>
      </c>
      <c r="L68" s="34">
        <f>+L34+L57+L66</f>
        <v>29.25</v>
      </c>
      <c r="M68" s="34">
        <f>+M34+M57+M66</f>
        <v>14.65</v>
      </c>
    </row>
    <row r="70" spans="1:13" ht="15.75">
      <c r="A70" s="15" t="s">
        <v>96</v>
      </c>
      <c r="B70" s="15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ht="7.5" customHeight="1"/>
    <row r="72" spans="2:13" ht="12.75">
      <c r="B72" s="20" t="s">
        <v>1</v>
      </c>
      <c r="C72" s="21" t="s">
        <v>27</v>
      </c>
      <c r="D72" s="21" t="s">
        <v>5</v>
      </c>
      <c r="E72" s="21" t="s">
        <v>6</v>
      </c>
      <c r="F72" s="21" t="s">
        <v>3</v>
      </c>
      <c r="G72" s="21" t="s">
        <v>28</v>
      </c>
      <c r="I72" s="22">
        <f>+I$3</f>
        <v>2004</v>
      </c>
      <c r="J72" s="22">
        <f>+J$3</f>
        <v>2005</v>
      </c>
      <c r="K72" s="22">
        <f>+K$3</f>
        <v>2006</v>
      </c>
      <c r="L72" s="22">
        <f>+L$3</f>
        <v>2007</v>
      </c>
      <c r="M72" s="22">
        <f>+M$3</f>
        <v>2008</v>
      </c>
    </row>
    <row r="73" spans="2:6" ht="7.5" customHeight="1">
      <c r="B73" s="20"/>
      <c r="C73" s="22"/>
      <c r="E73" s="22"/>
      <c r="F73" s="22"/>
    </row>
    <row r="74" spans="1:13" ht="12.75">
      <c r="A74" s="23">
        <v>1</v>
      </c>
      <c r="B74" s="18" t="s">
        <v>217</v>
      </c>
      <c r="C74" s="19" t="s">
        <v>35</v>
      </c>
      <c r="D74" s="19" t="s">
        <v>81</v>
      </c>
      <c r="E74" s="19" t="s">
        <v>126</v>
      </c>
      <c r="F74" s="41">
        <v>3.85</v>
      </c>
      <c r="G74" s="19">
        <v>2008</v>
      </c>
      <c r="I74" s="38">
        <f aca="true" t="shared" si="8" ref="I74:I79">+CEILING(IF($I$72&lt;=G74,F74*0.3,0),0.05)</f>
        <v>1.2000000000000002</v>
      </c>
      <c r="J74" s="38">
        <f aca="true" t="shared" si="9" ref="J74:J79">+CEILING(IF($J$72&lt;=G74,F74*0.3,0),0.05)</f>
        <v>1.2000000000000002</v>
      </c>
      <c r="K74" s="38">
        <f aca="true" t="shared" si="10" ref="K74:K79">+CEILING(IF($K$72&lt;=G74,F74*0.3,0),0.05)</f>
        <v>1.2000000000000002</v>
      </c>
      <c r="L74" s="38">
        <f aca="true" t="shared" si="11" ref="L74:L79">+CEILING(IF($L$72&lt;=G74,F74*0.3,0),0.05)</f>
        <v>1.2000000000000002</v>
      </c>
      <c r="M74" s="38">
        <f aca="true" t="shared" si="12" ref="M74:M79">+CEILING(IF($M$72&lt;=G74,F74*0.3,0),0.05)</f>
        <v>1.2000000000000002</v>
      </c>
    </row>
    <row r="75" spans="1:13" ht="12.75">
      <c r="A75" s="23">
        <v>2</v>
      </c>
      <c r="B75" s="18" t="s">
        <v>558</v>
      </c>
      <c r="C75" s="19" t="s">
        <v>33</v>
      </c>
      <c r="D75" s="19" t="s">
        <v>55</v>
      </c>
      <c r="E75" s="19" t="s">
        <v>126</v>
      </c>
      <c r="F75" s="41">
        <v>2.5</v>
      </c>
      <c r="G75" s="19">
        <v>2008</v>
      </c>
      <c r="I75" s="39">
        <f t="shared" si="8"/>
        <v>0.75</v>
      </c>
      <c r="J75" s="39">
        <f t="shared" si="9"/>
        <v>0.75</v>
      </c>
      <c r="K75" s="39">
        <f t="shared" si="10"/>
        <v>0.75</v>
      </c>
      <c r="L75" s="39">
        <f t="shared" si="11"/>
        <v>0.75</v>
      </c>
      <c r="M75" s="39">
        <f t="shared" si="12"/>
        <v>0.75</v>
      </c>
    </row>
    <row r="76" spans="1:13" ht="12.75">
      <c r="A76" s="23">
        <v>3</v>
      </c>
      <c r="B76" s="18" t="s">
        <v>652</v>
      </c>
      <c r="C76" s="19" t="s">
        <v>35</v>
      </c>
      <c r="D76" s="19" t="s">
        <v>62</v>
      </c>
      <c r="E76" s="19" t="s">
        <v>126</v>
      </c>
      <c r="F76" s="24">
        <v>2.15</v>
      </c>
      <c r="G76" s="25">
        <v>2008</v>
      </c>
      <c r="I76" s="39">
        <f t="shared" si="8"/>
        <v>0.65</v>
      </c>
      <c r="J76" s="39">
        <f t="shared" si="9"/>
        <v>0.65</v>
      </c>
      <c r="K76" s="39">
        <f t="shared" si="10"/>
        <v>0.65</v>
      </c>
      <c r="L76" s="39">
        <f t="shared" si="11"/>
        <v>0.65</v>
      </c>
      <c r="M76" s="39">
        <f t="shared" si="12"/>
        <v>0.65</v>
      </c>
    </row>
    <row r="77" spans="1:13" ht="12.75">
      <c r="A77" s="23">
        <v>4</v>
      </c>
      <c r="B77" s="18" t="s">
        <v>679</v>
      </c>
      <c r="C77" s="19" t="s">
        <v>42</v>
      </c>
      <c r="D77" s="19" t="s">
        <v>53</v>
      </c>
      <c r="E77" s="19" t="s">
        <v>126</v>
      </c>
      <c r="F77" s="24">
        <v>0.75</v>
      </c>
      <c r="G77" s="25">
        <v>2008</v>
      </c>
      <c r="I77" s="39">
        <f t="shared" si="8"/>
        <v>0.25</v>
      </c>
      <c r="J77" s="39">
        <f t="shared" si="9"/>
        <v>0.25</v>
      </c>
      <c r="K77" s="39">
        <f t="shared" si="10"/>
        <v>0.25</v>
      </c>
      <c r="L77" s="39">
        <f t="shared" si="11"/>
        <v>0.25</v>
      </c>
      <c r="M77" s="39">
        <f t="shared" si="12"/>
        <v>0.25</v>
      </c>
    </row>
    <row r="78" spans="1:13" ht="12.75">
      <c r="A78" s="23">
        <v>5</v>
      </c>
      <c r="B78" s="18" t="s">
        <v>167</v>
      </c>
      <c r="C78" s="19" t="s">
        <v>33</v>
      </c>
      <c r="D78" s="19" t="s">
        <v>44</v>
      </c>
      <c r="E78" s="19" t="s">
        <v>126</v>
      </c>
      <c r="F78" s="41">
        <v>0.55</v>
      </c>
      <c r="G78" s="19">
        <v>2007</v>
      </c>
      <c r="I78" s="39">
        <f t="shared" si="8"/>
        <v>0.2</v>
      </c>
      <c r="J78" s="39">
        <f t="shared" si="9"/>
        <v>0.2</v>
      </c>
      <c r="K78" s="39">
        <f t="shared" si="10"/>
        <v>0.2</v>
      </c>
      <c r="L78" s="39">
        <f t="shared" si="11"/>
        <v>0.2</v>
      </c>
      <c r="M78" s="39">
        <f t="shared" si="12"/>
        <v>0</v>
      </c>
    </row>
    <row r="79" spans="1:13" ht="12.75">
      <c r="A79" s="23">
        <v>6</v>
      </c>
      <c r="D79" s="19"/>
      <c r="E79" s="19"/>
      <c r="F79" s="41"/>
      <c r="G79" s="19"/>
      <c r="I79" s="39">
        <f t="shared" si="8"/>
        <v>0</v>
      </c>
      <c r="J79" s="39">
        <f t="shared" si="9"/>
        <v>0</v>
      </c>
      <c r="K79" s="39">
        <f t="shared" si="10"/>
        <v>0</v>
      </c>
      <c r="L79" s="39">
        <f t="shared" si="11"/>
        <v>0</v>
      </c>
      <c r="M79" s="39">
        <f t="shared" si="12"/>
        <v>0</v>
      </c>
    </row>
    <row r="80" spans="1:13" ht="12.75">
      <c r="A80" s="23" t="s">
        <v>172</v>
      </c>
      <c r="B80" s="18" t="s">
        <v>182</v>
      </c>
      <c r="C80" s="64" t="s">
        <v>183</v>
      </c>
      <c r="D80" s="64" t="s">
        <v>183</v>
      </c>
      <c r="E80" s="64" t="s">
        <v>183</v>
      </c>
      <c r="F80" s="41">
        <v>3.6</v>
      </c>
      <c r="G80" s="19">
        <v>2004</v>
      </c>
      <c r="I80" s="39">
        <f>+CEILING(IF($I$72&lt;=G80,F80*0.3,0),0.05)</f>
        <v>1.1</v>
      </c>
      <c r="J80" s="39">
        <f>+CEILING(IF($J$72&lt;=G80,F80*0.3,0),0.05)</f>
        <v>0</v>
      </c>
      <c r="K80" s="39">
        <f>+CEILING(IF($K$72&lt;=G80,F80*0.3,0),0.05)</f>
        <v>0</v>
      </c>
      <c r="L80" s="39">
        <f>+CEILING(IF($L$72&lt;=G80,F80*0.3,0),0.05)</f>
        <v>0</v>
      </c>
      <c r="M80" s="39">
        <f>+CEILING(IF($M$72&lt;=G80,F80*0.3,0),0.05)</f>
        <v>0</v>
      </c>
    </row>
    <row r="81" spans="1:13" ht="7.5" customHeight="1">
      <c r="A81" s="23"/>
      <c r="I81" s="27"/>
      <c r="J81" s="27"/>
      <c r="K81" s="27"/>
      <c r="L81" s="27"/>
      <c r="M81" s="27"/>
    </row>
    <row r="82" spans="1:13" ht="12.75">
      <c r="A82" s="23"/>
      <c r="I82" s="27">
        <f>+SUM(I74:I81)</f>
        <v>4.15</v>
      </c>
      <c r="J82" s="27">
        <f>+SUM(J74:J81)</f>
        <v>3.0500000000000003</v>
      </c>
      <c r="K82" s="27">
        <f>+SUM(K74:K81)</f>
        <v>3.0500000000000003</v>
      </c>
      <c r="L82" s="27">
        <f>+SUM(L74:L81)</f>
        <v>3.0500000000000003</v>
      </c>
      <c r="M82" s="27">
        <f>+SUM(M74:M81)</f>
        <v>2.85</v>
      </c>
    </row>
  </sheetData>
  <sheetProtection/>
  <mergeCells count="2">
    <mergeCell ref="B63:E63"/>
    <mergeCell ref="B64:E6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13" ht="7.5" customHeight="1">
      <c r="B4" s="20"/>
      <c r="C4" s="22"/>
      <c r="E4" s="22"/>
      <c r="F4" s="22"/>
      <c r="I4" s="37"/>
      <c r="J4" s="37"/>
      <c r="K4" s="37"/>
      <c r="L4" s="37"/>
      <c r="M4" s="37"/>
    </row>
    <row r="5" spans="1:13" ht="12.75">
      <c r="A5" s="23">
        <v>1</v>
      </c>
      <c r="B5" s="63" t="s">
        <v>644</v>
      </c>
      <c r="C5" s="19" t="s">
        <v>33</v>
      </c>
      <c r="D5" s="19" t="s">
        <v>36</v>
      </c>
      <c r="E5" s="35" t="s">
        <v>70</v>
      </c>
      <c r="F5" s="36">
        <v>0.9</v>
      </c>
      <c r="G5" s="13">
        <v>2008</v>
      </c>
      <c r="I5" s="38">
        <f aca="true" t="shared" si="0" ref="I5:M14">+IF($G5&gt;=I$3,$F5,0)</f>
        <v>0.9</v>
      </c>
      <c r="J5" s="38">
        <f t="shared" si="0"/>
        <v>0.9</v>
      </c>
      <c r="K5" s="38">
        <f t="shared" si="0"/>
        <v>0.9</v>
      </c>
      <c r="L5" s="38">
        <f t="shared" si="0"/>
        <v>0.9</v>
      </c>
      <c r="M5" s="38">
        <f t="shared" si="0"/>
        <v>0.9</v>
      </c>
    </row>
    <row r="6" spans="1:13" ht="12.75">
      <c r="A6" s="23">
        <v>2</v>
      </c>
      <c r="B6" s="69" t="s">
        <v>223</v>
      </c>
      <c r="C6" s="19" t="s">
        <v>35</v>
      </c>
      <c r="D6" s="19" t="s">
        <v>39</v>
      </c>
      <c r="E6" s="35" t="s">
        <v>70</v>
      </c>
      <c r="F6" s="36">
        <v>5.95</v>
      </c>
      <c r="G6" s="13">
        <v>2007</v>
      </c>
      <c r="I6" s="39">
        <f t="shared" si="0"/>
        <v>5.95</v>
      </c>
      <c r="J6" s="39">
        <f t="shared" si="0"/>
        <v>5.95</v>
      </c>
      <c r="K6" s="39">
        <f t="shared" si="0"/>
        <v>5.95</v>
      </c>
      <c r="L6" s="39">
        <f t="shared" si="0"/>
        <v>5.95</v>
      </c>
      <c r="M6" s="39">
        <f t="shared" si="0"/>
        <v>0</v>
      </c>
    </row>
    <row r="7" spans="1:13" ht="12.75">
      <c r="A7" s="23">
        <v>3</v>
      </c>
      <c r="B7" s="37" t="s">
        <v>511</v>
      </c>
      <c r="C7" s="19" t="s">
        <v>33</v>
      </c>
      <c r="D7" s="19" t="s">
        <v>38</v>
      </c>
      <c r="E7" s="35" t="s">
        <v>70</v>
      </c>
      <c r="F7" s="36">
        <v>3.25</v>
      </c>
      <c r="G7" s="13">
        <v>2007</v>
      </c>
      <c r="I7" s="39">
        <f t="shared" si="0"/>
        <v>3.25</v>
      </c>
      <c r="J7" s="39">
        <f t="shared" si="0"/>
        <v>3.25</v>
      </c>
      <c r="K7" s="39">
        <f t="shared" si="0"/>
        <v>3.25</v>
      </c>
      <c r="L7" s="39">
        <f t="shared" si="0"/>
        <v>3.25</v>
      </c>
      <c r="M7" s="39">
        <f t="shared" si="0"/>
        <v>0</v>
      </c>
    </row>
    <row r="8" spans="1:13" ht="12.75">
      <c r="A8" s="23">
        <v>4</v>
      </c>
      <c r="B8" s="37" t="s">
        <v>512</v>
      </c>
      <c r="C8" s="19" t="s">
        <v>34</v>
      </c>
      <c r="D8" s="19" t="s">
        <v>63</v>
      </c>
      <c r="E8" s="35" t="s">
        <v>70</v>
      </c>
      <c r="F8" s="36">
        <v>2.35</v>
      </c>
      <c r="G8" s="13">
        <v>2007</v>
      </c>
      <c r="I8" s="39">
        <f t="shared" si="0"/>
        <v>2.35</v>
      </c>
      <c r="J8" s="39">
        <f t="shared" si="0"/>
        <v>2.35</v>
      </c>
      <c r="K8" s="39">
        <f t="shared" si="0"/>
        <v>2.35</v>
      </c>
      <c r="L8" s="39">
        <f t="shared" si="0"/>
        <v>2.35</v>
      </c>
      <c r="M8" s="39">
        <f t="shared" si="0"/>
        <v>0</v>
      </c>
    </row>
    <row r="9" spans="1:13" ht="12.75">
      <c r="A9" s="23">
        <v>5</v>
      </c>
      <c r="B9" s="37" t="s">
        <v>513</v>
      </c>
      <c r="C9" s="19" t="s">
        <v>54</v>
      </c>
      <c r="D9" s="19" t="s">
        <v>64</v>
      </c>
      <c r="E9" s="35" t="s">
        <v>70</v>
      </c>
      <c r="F9" s="36">
        <v>1.15</v>
      </c>
      <c r="G9" s="13">
        <v>2007</v>
      </c>
      <c r="I9" s="39">
        <f t="shared" si="0"/>
        <v>1.15</v>
      </c>
      <c r="J9" s="39">
        <f t="shared" si="0"/>
        <v>1.15</v>
      </c>
      <c r="K9" s="39">
        <f t="shared" si="0"/>
        <v>1.15</v>
      </c>
      <c r="L9" s="39">
        <f t="shared" si="0"/>
        <v>1.15</v>
      </c>
      <c r="M9" s="39">
        <f t="shared" si="0"/>
        <v>0</v>
      </c>
    </row>
    <row r="10" spans="1:13" ht="12.75">
      <c r="A10" s="23">
        <v>6</v>
      </c>
      <c r="B10" s="37" t="s">
        <v>296</v>
      </c>
      <c r="C10" s="19" t="s">
        <v>33</v>
      </c>
      <c r="D10" s="19" t="s">
        <v>80</v>
      </c>
      <c r="E10" s="35" t="s">
        <v>70</v>
      </c>
      <c r="F10" s="36">
        <v>0.95</v>
      </c>
      <c r="G10" s="13">
        <v>2007</v>
      </c>
      <c r="I10" s="39">
        <f t="shared" si="0"/>
        <v>0.95</v>
      </c>
      <c r="J10" s="39">
        <f t="shared" si="0"/>
        <v>0.95</v>
      </c>
      <c r="K10" s="39">
        <f t="shared" si="0"/>
        <v>0.95</v>
      </c>
      <c r="L10" s="39">
        <f t="shared" si="0"/>
        <v>0.95</v>
      </c>
      <c r="M10" s="39">
        <f t="shared" si="0"/>
        <v>0</v>
      </c>
    </row>
    <row r="11" spans="1:13" ht="12.75">
      <c r="A11" s="23">
        <v>7</v>
      </c>
      <c r="B11" s="18" t="s">
        <v>514</v>
      </c>
      <c r="C11" s="19" t="s">
        <v>35</v>
      </c>
      <c r="D11" s="19" t="s">
        <v>65</v>
      </c>
      <c r="E11" s="35" t="s">
        <v>70</v>
      </c>
      <c r="F11" s="24">
        <v>0.75</v>
      </c>
      <c r="G11" s="25">
        <v>2007</v>
      </c>
      <c r="I11" s="39">
        <f t="shared" si="0"/>
        <v>0.75</v>
      </c>
      <c r="J11" s="39">
        <f t="shared" si="0"/>
        <v>0.75</v>
      </c>
      <c r="K11" s="39">
        <f t="shared" si="0"/>
        <v>0.75</v>
      </c>
      <c r="L11" s="39">
        <f t="shared" si="0"/>
        <v>0.75</v>
      </c>
      <c r="M11" s="39">
        <f t="shared" si="0"/>
        <v>0</v>
      </c>
    </row>
    <row r="12" spans="1:13" ht="12.75">
      <c r="A12" s="23">
        <v>8</v>
      </c>
      <c r="B12" s="69" t="s">
        <v>187</v>
      </c>
      <c r="C12" s="19" t="s">
        <v>47</v>
      </c>
      <c r="D12" s="19" t="s">
        <v>80</v>
      </c>
      <c r="E12" s="35" t="s">
        <v>70</v>
      </c>
      <c r="F12" s="36">
        <v>5.05</v>
      </c>
      <c r="G12" s="13">
        <v>2006</v>
      </c>
      <c r="I12" s="39">
        <f t="shared" si="0"/>
        <v>5.05</v>
      </c>
      <c r="J12" s="39">
        <f t="shared" si="0"/>
        <v>5.05</v>
      </c>
      <c r="K12" s="39">
        <f t="shared" si="0"/>
        <v>5.05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515</v>
      </c>
      <c r="C13" s="19" t="s">
        <v>30</v>
      </c>
      <c r="D13" s="19" t="s">
        <v>49</v>
      </c>
      <c r="E13" s="35" t="s">
        <v>70</v>
      </c>
      <c r="F13" s="36">
        <v>3.8</v>
      </c>
      <c r="G13" s="13">
        <v>2006</v>
      </c>
      <c r="I13" s="39">
        <f t="shared" si="0"/>
        <v>3.8</v>
      </c>
      <c r="J13" s="39">
        <f t="shared" si="0"/>
        <v>3.8</v>
      </c>
      <c r="K13" s="39">
        <f t="shared" si="0"/>
        <v>3.8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235</v>
      </c>
      <c r="C14" s="19" t="s">
        <v>35</v>
      </c>
      <c r="D14" s="19" t="s">
        <v>66</v>
      </c>
      <c r="E14" s="35" t="s">
        <v>70</v>
      </c>
      <c r="F14" s="36">
        <v>2.6</v>
      </c>
      <c r="G14" s="13">
        <v>2006</v>
      </c>
      <c r="I14" s="39">
        <f t="shared" si="0"/>
        <v>2.6</v>
      </c>
      <c r="J14" s="39">
        <f t="shared" si="0"/>
        <v>2.6</v>
      </c>
      <c r="K14" s="39">
        <f t="shared" si="0"/>
        <v>2.6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359</v>
      </c>
      <c r="C15" s="19" t="s">
        <v>35</v>
      </c>
      <c r="D15" s="19" t="s">
        <v>60</v>
      </c>
      <c r="E15" s="35" t="s">
        <v>70</v>
      </c>
      <c r="F15" s="36">
        <v>1.9</v>
      </c>
      <c r="G15" s="13">
        <v>2006</v>
      </c>
      <c r="I15" s="39">
        <f aca="true" t="shared" si="1" ref="I15:M24">+IF($G15&gt;=I$3,$F15,0)</f>
        <v>1.9</v>
      </c>
      <c r="J15" s="39">
        <f t="shared" si="1"/>
        <v>1.9</v>
      </c>
      <c r="K15" s="39">
        <f t="shared" si="1"/>
        <v>1.9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517</v>
      </c>
      <c r="C16" s="19" t="s">
        <v>54</v>
      </c>
      <c r="D16" s="19" t="s">
        <v>53</v>
      </c>
      <c r="E16" s="35" t="s">
        <v>70</v>
      </c>
      <c r="F16" s="36">
        <v>0.5</v>
      </c>
      <c r="G16" s="13">
        <v>2006</v>
      </c>
      <c r="I16" s="39">
        <f t="shared" si="1"/>
        <v>0.5</v>
      </c>
      <c r="J16" s="39">
        <f t="shared" si="1"/>
        <v>0.5</v>
      </c>
      <c r="K16" s="39">
        <f t="shared" si="1"/>
        <v>0.5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519</v>
      </c>
      <c r="C17" s="19" t="s">
        <v>58</v>
      </c>
      <c r="D17" s="19" t="s">
        <v>60</v>
      </c>
      <c r="E17" s="35" t="s">
        <v>70</v>
      </c>
      <c r="F17" s="36">
        <v>4.5</v>
      </c>
      <c r="G17" s="13">
        <v>2005</v>
      </c>
      <c r="I17" s="39">
        <f t="shared" si="1"/>
        <v>4.5</v>
      </c>
      <c r="J17" s="39">
        <f t="shared" si="1"/>
        <v>4.5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520</v>
      </c>
      <c r="C18" s="19" t="s">
        <v>54</v>
      </c>
      <c r="D18" s="19" t="s">
        <v>49</v>
      </c>
      <c r="E18" s="35" t="s">
        <v>70</v>
      </c>
      <c r="F18" s="36">
        <v>3.6</v>
      </c>
      <c r="G18" s="13">
        <v>2005</v>
      </c>
      <c r="I18" s="39">
        <f t="shared" si="1"/>
        <v>3.6</v>
      </c>
      <c r="J18" s="39">
        <f t="shared" si="1"/>
        <v>3.6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521</v>
      </c>
      <c r="C19" s="19" t="s">
        <v>33</v>
      </c>
      <c r="D19" s="19" t="s">
        <v>45</v>
      </c>
      <c r="E19" s="35" t="s">
        <v>70</v>
      </c>
      <c r="F19" s="36">
        <v>1.25</v>
      </c>
      <c r="G19" s="13">
        <v>2005</v>
      </c>
      <c r="I19" s="39">
        <f t="shared" si="1"/>
        <v>1.25</v>
      </c>
      <c r="J19" s="39">
        <f t="shared" si="1"/>
        <v>1.25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523</v>
      </c>
      <c r="C20" s="19" t="s">
        <v>42</v>
      </c>
      <c r="D20" s="19" t="s">
        <v>43</v>
      </c>
      <c r="E20" s="35" t="s">
        <v>32</v>
      </c>
      <c r="F20" s="36">
        <v>6</v>
      </c>
      <c r="G20" s="14">
        <v>2004</v>
      </c>
      <c r="I20" s="39">
        <f t="shared" si="1"/>
        <v>6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525</v>
      </c>
      <c r="C21" s="19" t="s">
        <v>54</v>
      </c>
      <c r="D21" s="19" t="s">
        <v>46</v>
      </c>
      <c r="E21" s="35" t="s">
        <v>70</v>
      </c>
      <c r="F21" s="36">
        <v>5</v>
      </c>
      <c r="G21" s="13">
        <v>2004</v>
      </c>
      <c r="I21" s="39">
        <f t="shared" si="1"/>
        <v>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526</v>
      </c>
      <c r="C22" s="19" t="s">
        <v>34</v>
      </c>
      <c r="D22" s="19" t="s">
        <v>65</v>
      </c>
      <c r="E22" s="35" t="s">
        <v>70</v>
      </c>
      <c r="F22" s="36">
        <v>3.6</v>
      </c>
      <c r="G22" s="13">
        <v>2004</v>
      </c>
      <c r="I22" s="39">
        <f t="shared" si="1"/>
        <v>3.6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63" t="s">
        <v>639</v>
      </c>
      <c r="C23" s="19" t="s">
        <v>58</v>
      </c>
      <c r="D23" s="19" t="s">
        <v>64</v>
      </c>
      <c r="E23" s="35" t="s">
        <v>70</v>
      </c>
      <c r="F23" s="36">
        <v>1.85</v>
      </c>
      <c r="G23" s="13">
        <v>2004</v>
      </c>
      <c r="I23" s="39">
        <f t="shared" si="1"/>
        <v>1.85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186</v>
      </c>
      <c r="C24" s="19" t="s">
        <v>33</v>
      </c>
      <c r="D24" s="19" t="s">
        <v>40</v>
      </c>
      <c r="E24" s="35" t="s">
        <v>70</v>
      </c>
      <c r="F24" s="36">
        <v>0.8</v>
      </c>
      <c r="G24" s="13">
        <v>2004</v>
      </c>
      <c r="I24" s="39">
        <f t="shared" si="1"/>
        <v>0.8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758</v>
      </c>
      <c r="C25" s="19" t="s">
        <v>30</v>
      </c>
      <c r="D25" s="19" t="s">
        <v>53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727</v>
      </c>
      <c r="C26" s="19" t="s">
        <v>54</v>
      </c>
      <c r="D26" s="19" t="s">
        <v>31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/>
      <c r="D27" s="19"/>
      <c r="E27" s="35"/>
      <c r="F27" s="36"/>
      <c r="G27" s="13"/>
      <c r="I27" s="39">
        <f t="shared" si="2"/>
        <v>0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/>
      <c r="D28" s="19"/>
      <c r="E28" s="35"/>
      <c r="F28" s="36"/>
      <c r="G28" s="13"/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/>
      <c r="D29" s="19"/>
      <c r="E29" s="35"/>
      <c r="F29" s="36"/>
      <c r="G29" s="13"/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/>
      <c r="D30" s="19"/>
      <c r="E30" s="35"/>
      <c r="F30" s="36"/>
      <c r="G30" s="13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/>
      <c r="D31" s="19"/>
      <c r="E31" s="35"/>
      <c r="F31" s="36"/>
      <c r="G31" s="13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524</v>
      </c>
      <c r="C32" s="19" t="s">
        <v>33</v>
      </c>
      <c r="D32" s="19" t="s">
        <v>46</v>
      </c>
      <c r="E32" s="35" t="s">
        <v>32</v>
      </c>
      <c r="F32" s="36"/>
      <c r="G32" s="13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56.95000000000001</v>
      </c>
      <c r="J34" s="40">
        <f>+SUM(J5:J32)</f>
        <v>38.50000000000001</v>
      </c>
      <c r="K34" s="40">
        <f>+SUM(K5:K32)</f>
        <v>29.150000000000002</v>
      </c>
      <c r="L34" s="40">
        <f>+SUM(L5:L32)</f>
        <v>15.3</v>
      </c>
      <c r="M34" s="40">
        <f>+SUM(M5:M32)</f>
        <v>0.9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516</v>
      </c>
      <c r="C40" s="19" t="s">
        <v>47</v>
      </c>
      <c r="D40" s="19" t="s">
        <v>36</v>
      </c>
      <c r="E40" s="35">
        <v>2004</v>
      </c>
      <c r="F40" s="36">
        <v>0.7</v>
      </c>
      <c r="G40" s="13">
        <v>2006</v>
      </c>
      <c r="I40" s="38">
        <f aca="true" t="shared" si="3" ref="I40:I47">+CEILING(IF($I$38=E40,F40,IF($I$38&lt;=G40,F40*0.3,0)),0.05)</f>
        <v>0.7000000000000001</v>
      </c>
      <c r="J40" s="38">
        <f aca="true" t="shared" si="4" ref="J40:J47">+CEILING(IF($J$38&lt;=G40,F40*0.3,0),0.05)</f>
        <v>0.25</v>
      </c>
      <c r="K40" s="38">
        <f aca="true" t="shared" si="5" ref="K40:K47">+CEILING(IF($K$38&lt;=G40,F40*0.3,0),0.05)</f>
        <v>0.25</v>
      </c>
      <c r="L40" s="38">
        <f aca="true" t="shared" si="6" ref="L40:L47">+CEILING(IF($L$38&lt;=G40,F40*0.3,0),0.05)</f>
        <v>0</v>
      </c>
      <c r="M40" s="38">
        <f aca="true" t="shared" si="7" ref="M40:M47">CEILING(IF($M$38&lt;=G40,F40*0.3,0),0.05)</f>
        <v>0</v>
      </c>
    </row>
    <row r="41" spans="1:13" ht="12.75">
      <c r="A41" s="23">
        <v>2</v>
      </c>
      <c r="B41" s="37" t="s">
        <v>88</v>
      </c>
      <c r="C41" s="19" t="s">
        <v>33</v>
      </c>
      <c r="D41" s="19" t="s">
        <v>80</v>
      </c>
      <c r="E41" s="35">
        <v>2002</v>
      </c>
      <c r="F41" s="36">
        <v>0.5</v>
      </c>
      <c r="G41" s="13">
        <v>2006</v>
      </c>
      <c r="I41" s="39">
        <f t="shared" si="3"/>
        <v>0.15000000000000002</v>
      </c>
      <c r="J41" s="39">
        <f t="shared" si="4"/>
        <v>0.15000000000000002</v>
      </c>
      <c r="K41" s="39">
        <f t="shared" si="5"/>
        <v>0.15000000000000002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162</v>
      </c>
      <c r="C42" s="19" t="s">
        <v>35</v>
      </c>
      <c r="D42" s="19" t="s">
        <v>36</v>
      </c>
      <c r="E42" s="35">
        <v>2004</v>
      </c>
      <c r="F42" s="36">
        <v>0.55</v>
      </c>
      <c r="G42" s="13">
        <v>2005</v>
      </c>
      <c r="I42" s="39">
        <f t="shared" si="3"/>
        <v>0.55</v>
      </c>
      <c r="J42" s="39">
        <f t="shared" si="4"/>
        <v>0.2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529</v>
      </c>
      <c r="C43" s="19" t="s">
        <v>35</v>
      </c>
      <c r="D43" s="19" t="s">
        <v>50</v>
      </c>
      <c r="E43" s="35">
        <v>2004</v>
      </c>
      <c r="F43" s="36">
        <v>1.4</v>
      </c>
      <c r="G43" s="13">
        <v>2004</v>
      </c>
      <c r="I43" s="39">
        <f t="shared" si="3"/>
        <v>1.4000000000000001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69" t="s">
        <v>572</v>
      </c>
      <c r="C44" s="19" t="s">
        <v>35</v>
      </c>
      <c r="D44" s="19" t="s">
        <v>64</v>
      </c>
      <c r="E44" s="35">
        <v>2004</v>
      </c>
      <c r="F44" s="36">
        <v>0.9</v>
      </c>
      <c r="G44" s="13">
        <v>2004</v>
      </c>
      <c r="I44" s="39">
        <f t="shared" si="3"/>
        <v>0.9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63" t="s">
        <v>93</v>
      </c>
      <c r="C45" s="19" t="s">
        <v>35</v>
      </c>
      <c r="D45" s="19" t="s">
        <v>44</v>
      </c>
      <c r="E45" s="35">
        <v>2003</v>
      </c>
      <c r="F45" s="36">
        <v>0.8</v>
      </c>
      <c r="G45" s="13">
        <v>2004</v>
      </c>
      <c r="I45" s="39">
        <f t="shared" si="3"/>
        <v>0.25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714</v>
      </c>
      <c r="C46" s="19" t="s">
        <v>54</v>
      </c>
      <c r="D46" s="19" t="s">
        <v>65</v>
      </c>
      <c r="E46" s="35">
        <v>2004</v>
      </c>
      <c r="F46" s="36">
        <v>0.6</v>
      </c>
      <c r="G46" s="13">
        <v>2004</v>
      </c>
      <c r="I46" s="39">
        <f t="shared" si="3"/>
        <v>0.6000000000000001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 t="s">
        <v>842</v>
      </c>
      <c r="C47" s="19" t="s">
        <v>33</v>
      </c>
      <c r="D47" s="19" t="s">
        <v>60</v>
      </c>
      <c r="E47" s="35">
        <v>2004</v>
      </c>
      <c r="F47" s="36">
        <v>0.6</v>
      </c>
      <c r="G47" s="13">
        <v>2004</v>
      </c>
      <c r="I47" s="39">
        <f t="shared" si="3"/>
        <v>0.6000000000000001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9:13" ht="7.5" customHeight="1">
      <c r="I48" s="37"/>
      <c r="J48" s="37"/>
      <c r="K48" s="37"/>
      <c r="L48" s="37"/>
      <c r="M48" s="37"/>
    </row>
    <row r="49" spans="9:13" ht="12.75">
      <c r="I49" s="40">
        <f>+SUM(I40:I48)</f>
        <v>5.15</v>
      </c>
      <c r="J49" s="40">
        <f>+SUM(J40:J48)</f>
        <v>0.6000000000000001</v>
      </c>
      <c r="K49" s="40">
        <f>+SUM(K40:K48)</f>
        <v>0.4</v>
      </c>
      <c r="L49" s="40">
        <f>+SUM(L40:L48)</f>
        <v>0</v>
      </c>
      <c r="M49" s="40">
        <f>+SUM(M40:M48)</f>
        <v>0</v>
      </c>
    </row>
    <row r="50" spans="9:13" ht="12.75">
      <c r="I50" s="27"/>
      <c r="J50" s="27"/>
      <c r="K50" s="27"/>
      <c r="L50" s="27"/>
      <c r="M50" s="27"/>
    </row>
    <row r="51" spans="1:13" ht="15.75">
      <c r="A51" s="28" t="s">
        <v>76</v>
      </c>
      <c r="B51" s="17"/>
      <c r="C51" s="29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9:13" ht="7.5" customHeight="1">
      <c r="I52" s="27"/>
      <c r="J52" s="27"/>
      <c r="K52" s="27"/>
      <c r="L52" s="27"/>
      <c r="M52" s="27"/>
    </row>
    <row r="53" spans="1:13" ht="12.75">
      <c r="A53" s="23"/>
      <c r="B53" s="20" t="s">
        <v>79</v>
      </c>
      <c r="C53" s="21"/>
      <c r="D53" s="21"/>
      <c r="E53" s="21"/>
      <c r="F53" s="21" t="s">
        <v>78</v>
      </c>
      <c r="G53" s="21" t="s">
        <v>77</v>
      </c>
      <c r="I53" s="22">
        <f>+I$3</f>
        <v>2004</v>
      </c>
      <c r="J53" s="22">
        <f>+J$3</f>
        <v>2005</v>
      </c>
      <c r="K53" s="22">
        <f>+K$3</f>
        <v>2006</v>
      </c>
      <c r="L53" s="22">
        <f>+L$3</f>
        <v>2007</v>
      </c>
      <c r="M53" s="22">
        <f>+M$3</f>
        <v>2008</v>
      </c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>
        <v>1</v>
      </c>
      <c r="B55" s="81" t="s">
        <v>826</v>
      </c>
      <c r="C55" s="81"/>
      <c r="D55" s="81"/>
      <c r="E55" s="81"/>
      <c r="F55" s="41">
        <v>-0.35</v>
      </c>
      <c r="G55" s="19">
        <v>2004</v>
      </c>
      <c r="I55" s="59">
        <f>+F55</f>
        <v>-0.35</v>
      </c>
      <c r="J55" s="59">
        <v>0</v>
      </c>
      <c r="K55" s="59">
        <v>0</v>
      </c>
      <c r="L55" s="59">
        <v>0</v>
      </c>
      <c r="M55" s="59">
        <v>0</v>
      </c>
    </row>
    <row r="56" spans="1:13" ht="12.75">
      <c r="A56" s="23">
        <v>2</v>
      </c>
      <c r="B56" s="81"/>
      <c r="C56" s="81"/>
      <c r="D56" s="81"/>
      <c r="E56" s="81"/>
      <c r="I56" s="72">
        <f>+F56</f>
        <v>0</v>
      </c>
      <c r="J56" s="72">
        <v>0</v>
      </c>
      <c r="K56" s="72">
        <v>0</v>
      </c>
      <c r="L56" s="72">
        <v>0</v>
      </c>
      <c r="M56" s="72">
        <v>0</v>
      </c>
    </row>
    <row r="57" spans="1:13" ht="7.5" customHeight="1">
      <c r="A57" s="23"/>
      <c r="I57" s="59"/>
      <c r="J57" s="59"/>
      <c r="K57" s="59"/>
      <c r="L57" s="59"/>
      <c r="M57" s="59"/>
    </row>
    <row r="58" spans="1:13" ht="12.75">
      <c r="A58" s="23"/>
      <c r="I58" s="27">
        <f>+SUM(I55:I57)</f>
        <v>-0.35</v>
      </c>
      <c r="J58" s="27">
        <f>+SUM(J55:J57)</f>
        <v>0</v>
      </c>
      <c r="K58" s="27">
        <f>+SUM(K55:K57)</f>
        <v>0</v>
      </c>
      <c r="L58" s="27">
        <f>+SUM(L55:L57)</f>
        <v>0</v>
      </c>
      <c r="M58" s="27">
        <f>+SUM(M55:M57)</f>
        <v>0</v>
      </c>
    </row>
    <row r="59" spans="9:13" ht="12.75">
      <c r="I59" s="26"/>
      <c r="J59" s="26"/>
      <c r="K59" s="26"/>
      <c r="L59" s="26"/>
      <c r="M59" s="26"/>
    </row>
    <row r="60" spans="1:13" ht="15.75">
      <c r="A60" s="30"/>
      <c r="B60" s="31" t="s">
        <v>97</v>
      </c>
      <c r="C60" s="32"/>
      <c r="D60" s="33"/>
      <c r="E60" s="33"/>
      <c r="F60" s="33"/>
      <c r="G60" s="30"/>
      <c r="H60" s="33"/>
      <c r="I60" s="34">
        <f>+I34+I49+I58</f>
        <v>61.75000000000001</v>
      </c>
      <c r="J60" s="34">
        <f>+J34+J49+J58</f>
        <v>39.10000000000001</v>
      </c>
      <c r="K60" s="34">
        <f>+K34+K49+K58</f>
        <v>29.55</v>
      </c>
      <c r="L60" s="34">
        <f>+L34+L49+L58</f>
        <v>15.3</v>
      </c>
      <c r="M60" s="34">
        <f>+M34+M49+M58</f>
        <v>0.9</v>
      </c>
    </row>
    <row r="62" spans="1:13" ht="15.75">
      <c r="A62" s="15" t="s">
        <v>96</v>
      </c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ht="7.5" customHeight="1"/>
    <row r="64" spans="2:13" ht="12.75">
      <c r="B64" s="20" t="s">
        <v>1</v>
      </c>
      <c r="C64" s="21" t="s">
        <v>27</v>
      </c>
      <c r="D64" s="21" t="s">
        <v>5</v>
      </c>
      <c r="E64" s="21" t="s">
        <v>6</v>
      </c>
      <c r="F64" s="21" t="s">
        <v>3</v>
      </c>
      <c r="G64" s="21" t="s">
        <v>28</v>
      </c>
      <c r="I64" s="22">
        <f>+I$3</f>
        <v>2004</v>
      </c>
      <c r="J64" s="22">
        <f>+J$3</f>
        <v>2005</v>
      </c>
      <c r="K64" s="22">
        <f>+K$3</f>
        <v>2006</v>
      </c>
      <c r="L64" s="22">
        <f>+L$3</f>
        <v>2007</v>
      </c>
      <c r="M64" s="22">
        <f>+M$3</f>
        <v>2008</v>
      </c>
    </row>
    <row r="65" spans="2:6" ht="7.5" customHeight="1">
      <c r="B65" s="20"/>
      <c r="C65" s="22"/>
      <c r="E65" s="22"/>
      <c r="F65" s="22"/>
    </row>
    <row r="66" spans="1:13" ht="12.75">
      <c r="A66" s="23">
        <v>1</v>
      </c>
      <c r="B66" s="37" t="s">
        <v>553</v>
      </c>
      <c r="C66" s="19" t="s">
        <v>30</v>
      </c>
      <c r="D66" s="19" t="s">
        <v>48</v>
      </c>
      <c r="E66" s="35" t="s">
        <v>126</v>
      </c>
      <c r="F66" s="39">
        <v>2.65</v>
      </c>
      <c r="G66" s="35">
        <v>2008</v>
      </c>
      <c r="I66" s="38">
        <f aca="true" t="shared" si="8" ref="I66:I71">+CEILING(IF($I$64&lt;=G66,F66*0.3,0),0.05)</f>
        <v>0.8</v>
      </c>
      <c r="J66" s="38">
        <f aca="true" t="shared" si="9" ref="J66:J71">+CEILING(IF($J$64&lt;=G66,F66*0.3,0),0.05)</f>
        <v>0.8</v>
      </c>
      <c r="K66" s="38">
        <f aca="true" t="shared" si="10" ref="K66:K71">+CEILING(IF($K$64&lt;=G66,F66*0.3,0),0.05)</f>
        <v>0.8</v>
      </c>
      <c r="L66" s="38">
        <f aca="true" t="shared" si="11" ref="L66:L71">+CEILING(IF($L$64&lt;=G66,F66*0.3,0),0.05)</f>
        <v>0.8</v>
      </c>
      <c r="M66" s="38">
        <f aca="true" t="shared" si="12" ref="M66:M71">+CEILING(IF($M$64&lt;=G66,F66*0.3,0),0.05)</f>
        <v>0.8</v>
      </c>
    </row>
    <row r="67" spans="1:13" ht="12.75">
      <c r="A67" s="23">
        <v>2</v>
      </c>
      <c r="B67" s="37" t="s">
        <v>672</v>
      </c>
      <c r="C67" s="19" t="s">
        <v>33</v>
      </c>
      <c r="D67" s="19" t="s">
        <v>80</v>
      </c>
      <c r="E67" s="35" t="s">
        <v>126</v>
      </c>
      <c r="F67" s="36">
        <v>0.6</v>
      </c>
      <c r="G67" s="13">
        <v>2008</v>
      </c>
      <c r="I67" s="39">
        <f t="shared" si="8"/>
        <v>0.2</v>
      </c>
      <c r="J67" s="39">
        <f t="shared" si="9"/>
        <v>0.2</v>
      </c>
      <c r="K67" s="39">
        <f t="shared" si="10"/>
        <v>0.2</v>
      </c>
      <c r="L67" s="39">
        <f t="shared" si="11"/>
        <v>0.2</v>
      </c>
      <c r="M67" s="39">
        <f t="shared" si="12"/>
        <v>0.2</v>
      </c>
    </row>
    <row r="68" spans="1:13" ht="12.75">
      <c r="A68" s="23">
        <v>3</v>
      </c>
      <c r="B68" s="18" t="s">
        <v>655</v>
      </c>
      <c r="C68" s="19" t="s">
        <v>35</v>
      </c>
      <c r="D68" s="19" t="s">
        <v>63</v>
      </c>
      <c r="E68" s="19" t="s">
        <v>126</v>
      </c>
      <c r="F68" s="41">
        <v>0.6</v>
      </c>
      <c r="G68" s="19">
        <v>2008</v>
      </c>
      <c r="I68" s="39">
        <f t="shared" si="8"/>
        <v>0.2</v>
      </c>
      <c r="J68" s="39">
        <f t="shared" si="9"/>
        <v>0.2</v>
      </c>
      <c r="K68" s="39">
        <f t="shared" si="10"/>
        <v>0.2</v>
      </c>
      <c r="L68" s="39">
        <f t="shared" si="11"/>
        <v>0.2</v>
      </c>
      <c r="M68" s="39">
        <f t="shared" si="12"/>
        <v>0.2</v>
      </c>
    </row>
    <row r="69" spans="1:13" ht="12.75">
      <c r="A69" s="23">
        <v>4</v>
      </c>
      <c r="B69" s="18" t="s">
        <v>164</v>
      </c>
      <c r="C69" s="19" t="s">
        <v>33</v>
      </c>
      <c r="D69" s="19" t="s">
        <v>55</v>
      </c>
      <c r="E69" s="19" t="s">
        <v>126</v>
      </c>
      <c r="F69" s="24">
        <v>3.9</v>
      </c>
      <c r="G69" s="25">
        <v>2007</v>
      </c>
      <c r="I69" s="39">
        <f t="shared" si="8"/>
        <v>1.2000000000000002</v>
      </c>
      <c r="J69" s="39">
        <f t="shared" si="9"/>
        <v>1.2000000000000002</v>
      </c>
      <c r="K69" s="39">
        <f t="shared" si="10"/>
        <v>1.2000000000000002</v>
      </c>
      <c r="L69" s="39">
        <f t="shared" si="11"/>
        <v>1.2000000000000002</v>
      </c>
      <c r="M69" s="39">
        <f t="shared" si="12"/>
        <v>0</v>
      </c>
    </row>
    <row r="70" spans="1:13" ht="12.75">
      <c r="A70" s="23">
        <v>5</v>
      </c>
      <c r="B70" s="18" t="s">
        <v>156</v>
      </c>
      <c r="C70" s="19" t="s">
        <v>42</v>
      </c>
      <c r="D70" s="19" t="s">
        <v>65</v>
      </c>
      <c r="E70" s="19" t="s">
        <v>126</v>
      </c>
      <c r="F70" s="24">
        <v>1.8</v>
      </c>
      <c r="G70" s="25">
        <v>2007</v>
      </c>
      <c r="I70" s="39">
        <f t="shared" si="8"/>
        <v>0.55</v>
      </c>
      <c r="J70" s="39">
        <f t="shared" si="9"/>
        <v>0.55</v>
      </c>
      <c r="K70" s="39">
        <f t="shared" si="10"/>
        <v>0.55</v>
      </c>
      <c r="L70" s="39">
        <f t="shared" si="11"/>
        <v>0.55</v>
      </c>
      <c r="M70" s="39">
        <f t="shared" si="12"/>
        <v>0</v>
      </c>
    </row>
    <row r="71" spans="1:13" ht="12.75">
      <c r="A71" s="23">
        <v>6</v>
      </c>
      <c r="B71" s="18" t="s">
        <v>165</v>
      </c>
      <c r="C71" s="19" t="s">
        <v>33</v>
      </c>
      <c r="D71" s="19" t="s">
        <v>38</v>
      </c>
      <c r="E71" s="19" t="s">
        <v>126</v>
      </c>
      <c r="F71" s="41">
        <v>0.75</v>
      </c>
      <c r="G71" s="19">
        <v>2007</v>
      </c>
      <c r="I71" s="39">
        <f t="shared" si="8"/>
        <v>0.25</v>
      </c>
      <c r="J71" s="39">
        <f t="shared" si="9"/>
        <v>0.25</v>
      </c>
      <c r="K71" s="39">
        <f t="shared" si="10"/>
        <v>0.25</v>
      </c>
      <c r="L71" s="39">
        <f t="shared" si="11"/>
        <v>0.25</v>
      </c>
      <c r="M71" s="39">
        <f t="shared" si="12"/>
        <v>0</v>
      </c>
    </row>
    <row r="72" spans="1:13" ht="7.5" customHeight="1">
      <c r="A72" s="23"/>
      <c r="I72" s="27"/>
      <c r="J72" s="27"/>
      <c r="K72" s="27"/>
      <c r="L72" s="27"/>
      <c r="M72" s="27"/>
    </row>
    <row r="73" spans="1:13" ht="12.75">
      <c r="A73" s="23"/>
      <c r="I73" s="27">
        <f>+SUM(I66:I72)</f>
        <v>3.2</v>
      </c>
      <c r="J73" s="27">
        <f>+SUM(J66:J72)</f>
        <v>3.2</v>
      </c>
      <c r="K73" s="27">
        <f>+SUM(K66:K72)</f>
        <v>3.2</v>
      </c>
      <c r="L73" s="27">
        <f>+SUM(L66:L72)</f>
        <v>3.2</v>
      </c>
      <c r="M73" s="27">
        <f>+SUM(M66:M72)</f>
        <v>1.2</v>
      </c>
    </row>
  </sheetData>
  <sheetProtection/>
  <mergeCells count="2">
    <mergeCell ref="B55:E55"/>
    <mergeCell ref="B56:E5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367</v>
      </c>
      <c r="C5" s="19" t="s">
        <v>33</v>
      </c>
      <c r="D5" s="19" t="s">
        <v>36</v>
      </c>
      <c r="E5" s="35" t="s">
        <v>70</v>
      </c>
      <c r="F5" s="36">
        <v>5.4</v>
      </c>
      <c r="G5" s="13">
        <v>2008</v>
      </c>
      <c r="I5" s="38">
        <f aca="true" t="shared" si="0" ref="I5:M14">+IF($G5&gt;=I$3,$F5,0)</f>
        <v>5.4</v>
      </c>
      <c r="J5" s="38">
        <f t="shared" si="0"/>
        <v>5.4</v>
      </c>
      <c r="K5" s="38">
        <f t="shared" si="0"/>
        <v>5.4</v>
      </c>
      <c r="L5" s="38">
        <f t="shared" si="0"/>
        <v>5.4</v>
      </c>
      <c r="M5" s="38">
        <f t="shared" si="0"/>
        <v>5.4</v>
      </c>
    </row>
    <row r="6" spans="1:13" ht="12.75">
      <c r="A6" s="23">
        <v>2</v>
      </c>
      <c r="B6" s="18" t="s">
        <v>351</v>
      </c>
      <c r="C6" s="19" t="s">
        <v>54</v>
      </c>
      <c r="D6" s="19" t="s">
        <v>45</v>
      </c>
      <c r="E6" s="19" t="s">
        <v>70</v>
      </c>
      <c r="F6" s="36">
        <v>3.45</v>
      </c>
      <c r="G6" s="13">
        <v>2008</v>
      </c>
      <c r="I6" s="39">
        <f t="shared" si="0"/>
        <v>3.45</v>
      </c>
      <c r="J6" s="39">
        <f t="shared" si="0"/>
        <v>3.45</v>
      </c>
      <c r="K6" s="39">
        <f t="shared" si="0"/>
        <v>3.45</v>
      </c>
      <c r="L6" s="39">
        <f t="shared" si="0"/>
        <v>3.45</v>
      </c>
      <c r="M6" s="39">
        <f t="shared" si="0"/>
        <v>3.45</v>
      </c>
    </row>
    <row r="7" spans="1:13" ht="12.75">
      <c r="A7" s="23">
        <v>3</v>
      </c>
      <c r="B7" s="37" t="s">
        <v>563</v>
      </c>
      <c r="C7" s="19" t="s">
        <v>33</v>
      </c>
      <c r="D7" s="19" t="s">
        <v>46</v>
      </c>
      <c r="E7" s="35" t="s">
        <v>70</v>
      </c>
      <c r="F7" s="36">
        <v>2.3</v>
      </c>
      <c r="G7" s="13">
        <v>2008</v>
      </c>
      <c r="I7" s="39">
        <f t="shared" si="0"/>
        <v>2.3</v>
      </c>
      <c r="J7" s="39">
        <f t="shared" si="0"/>
        <v>2.3</v>
      </c>
      <c r="K7" s="39">
        <f t="shared" si="0"/>
        <v>2.3</v>
      </c>
      <c r="L7" s="39">
        <f t="shared" si="0"/>
        <v>2.3</v>
      </c>
      <c r="M7" s="39">
        <f t="shared" si="0"/>
        <v>2.3</v>
      </c>
    </row>
    <row r="8" spans="1:13" ht="12.75">
      <c r="A8" s="23">
        <v>4</v>
      </c>
      <c r="B8" s="37" t="s">
        <v>547</v>
      </c>
      <c r="C8" s="19" t="s">
        <v>35</v>
      </c>
      <c r="D8" s="19" t="s">
        <v>80</v>
      </c>
      <c r="E8" s="35" t="s">
        <v>70</v>
      </c>
      <c r="F8" s="36">
        <v>1.8</v>
      </c>
      <c r="G8" s="13">
        <v>2008</v>
      </c>
      <c r="I8" s="39">
        <f t="shared" si="0"/>
        <v>1.8</v>
      </c>
      <c r="J8" s="39">
        <f t="shared" si="0"/>
        <v>1.8</v>
      </c>
      <c r="K8" s="39">
        <f t="shared" si="0"/>
        <v>1.8</v>
      </c>
      <c r="L8" s="39">
        <f t="shared" si="0"/>
        <v>1.8</v>
      </c>
      <c r="M8" s="39">
        <f t="shared" si="0"/>
        <v>1.8</v>
      </c>
    </row>
    <row r="9" spans="1:13" ht="12.75">
      <c r="A9" s="23">
        <v>5</v>
      </c>
      <c r="B9" s="63" t="s">
        <v>638</v>
      </c>
      <c r="C9" s="19" t="s">
        <v>35</v>
      </c>
      <c r="D9" s="19" t="s">
        <v>80</v>
      </c>
      <c r="E9" s="35" t="s">
        <v>70</v>
      </c>
      <c r="F9" s="36">
        <v>0.95</v>
      </c>
      <c r="G9" s="13">
        <v>2008</v>
      </c>
      <c r="I9" s="39">
        <f t="shared" si="0"/>
        <v>0.95</v>
      </c>
      <c r="J9" s="39">
        <f t="shared" si="0"/>
        <v>0.95</v>
      </c>
      <c r="K9" s="39">
        <f t="shared" si="0"/>
        <v>0.95</v>
      </c>
      <c r="L9" s="39">
        <f t="shared" si="0"/>
        <v>0.95</v>
      </c>
      <c r="M9" s="39">
        <f t="shared" si="0"/>
        <v>0.95</v>
      </c>
    </row>
    <row r="10" spans="1:13" ht="12.75">
      <c r="A10" s="23">
        <v>6</v>
      </c>
      <c r="B10" s="37" t="s">
        <v>352</v>
      </c>
      <c r="C10" s="19" t="s">
        <v>42</v>
      </c>
      <c r="D10" s="19" t="s">
        <v>31</v>
      </c>
      <c r="E10" s="35" t="s">
        <v>70</v>
      </c>
      <c r="F10" s="36">
        <v>3.85</v>
      </c>
      <c r="G10" s="13">
        <v>2007</v>
      </c>
      <c r="I10" s="39">
        <f t="shared" si="0"/>
        <v>3.85</v>
      </c>
      <c r="J10" s="39">
        <f t="shared" si="0"/>
        <v>3.85</v>
      </c>
      <c r="K10" s="39">
        <f t="shared" si="0"/>
        <v>3.85</v>
      </c>
      <c r="L10" s="39">
        <f t="shared" si="0"/>
        <v>3.85</v>
      </c>
      <c r="M10" s="39">
        <f t="shared" si="0"/>
        <v>0</v>
      </c>
    </row>
    <row r="11" spans="1:13" ht="12.75">
      <c r="A11" s="23">
        <v>7</v>
      </c>
      <c r="B11" s="18" t="s">
        <v>353</v>
      </c>
      <c r="C11" s="19" t="s">
        <v>33</v>
      </c>
      <c r="D11" s="19" t="s">
        <v>51</v>
      </c>
      <c r="E11" s="35" t="s">
        <v>70</v>
      </c>
      <c r="F11" s="36">
        <v>3</v>
      </c>
      <c r="G11" s="13">
        <v>2007</v>
      </c>
      <c r="I11" s="39">
        <f t="shared" si="0"/>
        <v>3</v>
      </c>
      <c r="J11" s="39">
        <f t="shared" si="0"/>
        <v>3</v>
      </c>
      <c r="K11" s="39">
        <f t="shared" si="0"/>
        <v>3</v>
      </c>
      <c r="L11" s="39">
        <f t="shared" si="0"/>
        <v>3</v>
      </c>
      <c r="M11" s="39">
        <f t="shared" si="0"/>
        <v>0</v>
      </c>
    </row>
    <row r="12" spans="1:13" ht="12.75">
      <c r="A12" s="23">
        <v>8</v>
      </c>
      <c r="B12" s="18" t="s">
        <v>354</v>
      </c>
      <c r="C12" s="19" t="s">
        <v>33</v>
      </c>
      <c r="D12" s="19" t="s">
        <v>49</v>
      </c>
      <c r="E12" s="19" t="s">
        <v>70</v>
      </c>
      <c r="F12" s="24">
        <v>2.3</v>
      </c>
      <c r="G12" s="25">
        <v>2007</v>
      </c>
      <c r="I12" s="39">
        <f t="shared" si="0"/>
        <v>2.3</v>
      </c>
      <c r="J12" s="39">
        <f t="shared" si="0"/>
        <v>2.3</v>
      </c>
      <c r="K12" s="39">
        <f t="shared" si="0"/>
        <v>2.3</v>
      </c>
      <c r="L12" s="39">
        <f t="shared" si="0"/>
        <v>2.3</v>
      </c>
      <c r="M12" s="39">
        <f t="shared" si="0"/>
        <v>0</v>
      </c>
    </row>
    <row r="13" spans="1:13" ht="12.75">
      <c r="A13" s="23">
        <v>9</v>
      </c>
      <c r="B13" s="37" t="s">
        <v>355</v>
      </c>
      <c r="C13" s="19" t="s">
        <v>35</v>
      </c>
      <c r="D13" s="19" t="s">
        <v>81</v>
      </c>
      <c r="E13" s="35" t="s">
        <v>70</v>
      </c>
      <c r="F13" s="36">
        <v>1.65</v>
      </c>
      <c r="G13" s="13">
        <v>2007</v>
      </c>
      <c r="I13" s="39">
        <f t="shared" si="0"/>
        <v>1.65</v>
      </c>
      <c r="J13" s="39">
        <f t="shared" si="0"/>
        <v>1.65</v>
      </c>
      <c r="K13" s="39">
        <f t="shared" si="0"/>
        <v>1.65</v>
      </c>
      <c r="L13" s="39">
        <f t="shared" si="0"/>
        <v>1.65</v>
      </c>
      <c r="M13" s="39">
        <f t="shared" si="0"/>
        <v>0</v>
      </c>
    </row>
    <row r="14" spans="1:13" ht="12.75">
      <c r="A14" s="23">
        <v>10</v>
      </c>
      <c r="B14" s="37" t="s">
        <v>356</v>
      </c>
      <c r="C14" s="19" t="s">
        <v>30</v>
      </c>
      <c r="D14" s="19" t="s">
        <v>66</v>
      </c>
      <c r="E14" s="35" t="s">
        <v>70</v>
      </c>
      <c r="F14" s="36">
        <v>1.15</v>
      </c>
      <c r="G14" s="13">
        <v>2007</v>
      </c>
      <c r="I14" s="39">
        <f t="shared" si="0"/>
        <v>1.15</v>
      </c>
      <c r="J14" s="39">
        <f t="shared" si="0"/>
        <v>1.15</v>
      </c>
      <c r="K14" s="39">
        <f t="shared" si="0"/>
        <v>1.15</v>
      </c>
      <c r="L14" s="39">
        <f t="shared" si="0"/>
        <v>1.15</v>
      </c>
      <c r="M14" s="39">
        <f t="shared" si="0"/>
        <v>0</v>
      </c>
    </row>
    <row r="15" spans="1:13" ht="12.75">
      <c r="A15" s="23">
        <v>11</v>
      </c>
      <c r="B15" s="37" t="s">
        <v>357</v>
      </c>
      <c r="C15" s="19" t="s">
        <v>33</v>
      </c>
      <c r="D15" s="19" t="s">
        <v>64</v>
      </c>
      <c r="E15" s="35" t="s">
        <v>70</v>
      </c>
      <c r="F15" s="36">
        <v>1</v>
      </c>
      <c r="G15" s="13">
        <v>2007</v>
      </c>
      <c r="I15" s="39">
        <f aca="true" t="shared" si="1" ref="I15:M24">+IF($G15&gt;=I$3,$F15,0)</f>
        <v>1</v>
      </c>
      <c r="J15" s="39">
        <f t="shared" si="1"/>
        <v>1</v>
      </c>
      <c r="K15" s="39">
        <f t="shared" si="1"/>
        <v>1</v>
      </c>
      <c r="L15" s="39">
        <f t="shared" si="1"/>
        <v>1</v>
      </c>
      <c r="M15" s="39">
        <f t="shared" si="1"/>
        <v>0</v>
      </c>
    </row>
    <row r="16" spans="1:13" ht="12.75">
      <c r="A16" s="23">
        <v>12</v>
      </c>
      <c r="B16" s="37" t="s">
        <v>366</v>
      </c>
      <c r="C16" s="19" t="s">
        <v>34</v>
      </c>
      <c r="D16" s="19" t="s">
        <v>37</v>
      </c>
      <c r="E16" s="35" t="s">
        <v>70</v>
      </c>
      <c r="F16" s="36">
        <v>5.55</v>
      </c>
      <c r="G16" s="13">
        <v>2006</v>
      </c>
      <c r="I16" s="39">
        <f t="shared" si="1"/>
        <v>5.55</v>
      </c>
      <c r="J16" s="39">
        <f t="shared" si="1"/>
        <v>5.55</v>
      </c>
      <c r="K16" s="39">
        <f t="shared" si="1"/>
        <v>5.55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358</v>
      </c>
      <c r="C17" s="19" t="s">
        <v>58</v>
      </c>
      <c r="D17" s="19" t="s">
        <v>56</v>
      </c>
      <c r="E17" s="35" t="s">
        <v>70</v>
      </c>
      <c r="F17" s="36">
        <v>3.5</v>
      </c>
      <c r="G17" s="13">
        <v>2006</v>
      </c>
      <c r="I17" s="39">
        <f t="shared" si="1"/>
        <v>3.5</v>
      </c>
      <c r="J17" s="39">
        <f t="shared" si="1"/>
        <v>3.5</v>
      </c>
      <c r="K17" s="39">
        <f t="shared" si="1"/>
        <v>3.5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360</v>
      </c>
      <c r="C18" s="19" t="s">
        <v>30</v>
      </c>
      <c r="D18" s="19" t="s">
        <v>63</v>
      </c>
      <c r="E18" s="35" t="s">
        <v>70</v>
      </c>
      <c r="F18" s="36">
        <v>1.9</v>
      </c>
      <c r="G18" s="13">
        <v>2006</v>
      </c>
      <c r="I18" s="39">
        <f t="shared" si="1"/>
        <v>1.9</v>
      </c>
      <c r="J18" s="39">
        <f t="shared" si="1"/>
        <v>1.9</v>
      </c>
      <c r="K18" s="39">
        <f t="shared" si="1"/>
        <v>1.9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142</v>
      </c>
      <c r="C19" s="19" t="s">
        <v>33</v>
      </c>
      <c r="D19" s="19" t="s">
        <v>64</v>
      </c>
      <c r="E19" s="35" t="s">
        <v>70</v>
      </c>
      <c r="F19" s="36">
        <v>0.8</v>
      </c>
      <c r="G19" s="13">
        <v>2006</v>
      </c>
      <c r="I19" s="39">
        <f t="shared" si="1"/>
        <v>0.8</v>
      </c>
      <c r="J19" s="39">
        <f t="shared" si="1"/>
        <v>0.8</v>
      </c>
      <c r="K19" s="39">
        <f t="shared" si="1"/>
        <v>0.8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518</v>
      </c>
      <c r="C20" s="19" t="s">
        <v>34</v>
      </c>
      <c r="D20" s="19" t="s">
        <v>40</v>
      </c>
      <c r="E20" s="35" t="s">
        <v>70</v>
      </c>
      <c r="F20" s="36">
        <v>0.5</v>
      </c>
      <c r="G20" s="13">
        <v>2006</v>
      </c>
      <c r="I20" s="39">
        <f t="shared" si="1"/>
        <v>0.5</v>
      </c>
      <c r="J20" s="39">
        <f t="shared" si="1"/>
        <v>0.5</v>
      </c>
      <c r="K20" s="39">
        <f t="shared" si="1"/>
        <v>0.5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361</v>
      </c>
      <c r="C21" s="19" t="s">
        <v>33</v>
      </c>
      <c r="D21" s="19" t="s">
        <v>65</v>
      </c>
      <c r="E21" s="35" t="s">
        <v>70</v>
      </c>
      <c r="F21" s="36">
        <v>0.5</v>
      </c>
      <c r="G21" s="13">
        <v>2006</v>
      </c>
      <c r="I21" s="39">
        <f t="shared" si="1"/>
        <v>0.5</v>
      </c>
      <c r="J21" s="39">
        <f t="shared" si="1"/>
        <v>0.5</v>
      </c>
      <c r="K21" s="39">
        <f t="shared" si="1"/>
        <v>0.5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362</v>
      </c>
      <c r="C22" s="19" t="s">
        <v>58</v>
      </c>
      <c r="D22" s="19" t="s">
        <v>66</v>
      </c>
      <c r="E22" s="35" t="s">
        <v>70</v>
      </c>
      <c r="F22" s="36">
        <v>0.5</v>
      </c>
      <c r="G22" s="13">
        <v>2006</v>
      </c>
      <c r="I22" s="39">
        <f t="shared" si="1"/>
        <v>0.5</v>
      </c>
      <c r="J22" s="39">
        <f t="shared" si="1"/>
        <v>0.5</v>
      </c>
      <c r="K22" s="39">
        <f t="shared" si="1"/>
        <v>0.5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363</v>
      </c>
      <c r="C23" s="19" t="s">
        <v>35</v>
      </c>
      <c r="D23" s="19" t="s">
        <v>65</v>
      </c>
      <c r="E23" s="35" t="s">
        <v>70</v>
      </c>
      <c r="F23" s="36">
        <v>5.9</v>
      </c>
      <c r="G23" s="13">
        <v>2005</v>
      </c>
      <c r="I23" s="39">
        <f t="shared" si="1"/>
        <v>5.9</v>
      </c>
      <c r="J23" s="39">
        <f t="shared" si="1"/>
        <v>5.9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185</v>
      </c>
      <c r="C24" s="19" t="s">
        <v>54</v>
      </c>
      <c r="D24" s="19" t="s">
        <v>48</v>
      </c>
      <c r="E24" s="35" t="s">
        <v>70</v>
      </c>
      <c r="F24" s="36">
        <v>4.8</v>
      </c>
      <c r="G24" s="14">
        <v>2005</v>
      </c>
      <c r="I24" s="39">
        <f t="shared" si="1"/>
        <v>4.8</v>
      </c>
      <c r="J24" s="39">
        <f t="shared" si="1"/>
        <v>4.8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364</v>
      </c>
      <c r="C25" s="19" t="s">
        <v>54</v>
      </c>
      <c r="D25" s="19" t="s">
        <v>43</v>
      </c>
      <c r="E25" s="35" t="s">
        <v>70</v>
      </c>
      <c r="F25" s="36">
        <v>3.55</v>
      </c>
      <c r="G25" s="13">
        <v>2005</v>
      </c>
      <c r="I25" s="39">
        <f aca="true" t="shared" si="2" ref="I25:M32">+IF($G25&gt;=I$3,$F25,0)</f>
        <v>3.55</v>
      </c>
      <c r="J25" s="39">
        <f t="shared" si="2"/>
        <v>3.55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562</v>
      </c>
      <c r="C26" s="19" t="s">
        <v>47</v>
      </c>
      <c r="D26" s="19" t="s">
        <v>52</v>
      </c>
      <c r="E26" s="35" t="s">
        <v>70</v>
      </c>
      <c r="F26" s="36">
        <v>1.5</v>
      </c>
      <c r="G26" s="13">
        <v>2005</v>
      </c>
      <c r="I26" s="39">
        <f t="shared" si="2"/>
        <v>1.5</v>
      </c>
      <c r="J26" s="39">
        <f t="shared" si="2"/>
        <v>1.5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522</v>
      </c>
      <c r="C27" s="19" t="s">
        <v>42</v>
      </c>
      <c r="D27" s="19" t="s">
        <v>64</v>
      </c>
      <c r="E27" s="35" t="s">
        <v>70</v>
      </c>
      <c r="F27" s="36">
        <v>1.05</v>
      </c>
      <c r="G27" s="13">
        <v>2005</v>
      </c>
      <c r="I27" s="39">
        <f t="shared" si="2"/>
        <v>1.05</v>
      </c>
      <c r="J27" s="39">
        <f t="shared" si="2"/>
        <v>1.05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178</v>
      </c>
      <c r="C28" s="19" t="s">
        <v>35</v>
      </c>
      <c r="D28" s="19" t="s">
        <v>43</v>
      </c>
      <c r="E28" s="35" t="s">
        <v>70</v>
      </c>
      <c r="F28" s="36">
        <v>6</v>
      </c>
      <c r="G28" s="14">
        <v>2004</v>
      </c>
      <c r="I28" s="39">
        <f t="shared" si="2"/>
        <v>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548</v>
      </c>
      <c r="C29" s="19" t="s">
        <v>47</v>
      </c>
      <c r="D29" s="19" t="s">
        <v>68</v>
      </c>
      <c r="E29" s="35" t="s">
        <v>70</v>
      </c>
      <c r="F29" s="36">
        <v>4.2</v>
      </c>
      <c r="G29" s="13">
        <v>2004</v>
      </c>
      <c r="I29" s="39">
        <f t="shared" si="2"/>
        <v>4.2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365</v>
      </c>
      <c r="C30" s="19" t="s">
        <v>54</v>
      </c>
      <c r="D30" s="19" t="s">
        <v>31</v>
      </c>
      <c r="E30" s="35" t="s">
        <v>70</v>
      </c>
      <c r="F30" s="36">
        <v>2.3</v>
      </c>
      <c r="G30" s="13">
        <v>2004</v>
      </c>
      <c r="I30" s="39">
        <f t="shared" si="2"/>
        <v>2.3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732</v>
      </c>
      <c r="C31" s="19" t="s">
        <v>47</v>
      </c>
      <c r="D31" s="19" t="s">
        <v>52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800</v>
      </c>
      <c r="C32" s="35" t="s">
        <v>54</v>
      </c>
      <c r="D32" s="35" t="s">
        <v>801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70.59999999999997</v>
      </c>
      <c r="J34" s="40">
        <f>+SUM(J5:J32)</f>
        <v>56.899999999999984</v>
      </c>
      <c r="K34" s="40">
        <f>+SUM(K5:K32)</f>
        <v>40.099999999999994</v>
      </c>
      <c r="L34" s="40">
        <f>+SUM(L5:L32)</f>
        <v>26.85</v>
      </c>
      <c r="M34" s="40">
        <f>+SUM(M5:M32)</f>
        <v>13.900000000000002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704</v>
      </c>
      <c r="C40" s="19" t="s">
        <v>35</v>
      </c>
      <c r="D40" s="19" t="s">
        <v>36</v>
      </c>
      <c r="E40" s="35">
        <v>2003</v>
      </c>
      <c r="F40" s="36">
        <v>1.3</v>
      </c>
      <c r="G40" s="13">
        <v>2006</v>
      </c>
      <c r="I40" s="38">
        <f aca="true" t="shared" si="3" ref="I40:I46">+CEILING(IF($I$38=E40,F40,IF($I$38&lt;=G40,F40*0.3,0)),0.05)</f>
        <v>0.4</v>
      </c>
      <c r="J40" s="38">
        <f aca="true" t="shared" si="4" ref="J40:J46">+CEILING(IF($J$38&lt;=G40,F40*0.3,0),0.05)</f>
        <v>0.4</v>
      </c>
      <c r="K40" s="38">
        <f aca="true" t="shared" si="5" ref="K40:K46">+CEILING(IF($K$38&lt;=G40,F40*0.3,0),0.05)</f>
        <v>0.4</v>
      </c>
      <c r="L40" s="38">
        <f aca="true" t="shared" si="6" ref="L40:L46">+CEILING(IF($L$38&lt;=G40,F40*0.3,0),0.05)</f>
        <v>0</v>
      </c>
      <c r="M40" s="38">
        <f aca="true" t="shared" si="7" ref="M40:M46">CEILING(IF($M$38&lt;=G40,F40*0.3,0),0.05)</f>
        <v>0</v>
      </c>
    </row>
    <row r="41" spans="1:13" ht="12.75">
      <c r="A41" s="23">
        <v>2</v>
      </c>
      <c r="B41" s="37" t="s">
        <v>822</v>
      </c>
      <c r="C41" s="19" t="s">
        <v>47</v>
      </c>
      <c r="D41" s="19" t="s">
        <v>81</v>
      </c>
      <c r="E41" s="35">
        <v>2002</v>
      </c>
      <c r="F41" s="36">
        <v>0.7</v>
      </c>
      <c r="G41" s="13">
        <v>2004</v>
      </c>
      <c r="I41" s="39">
        <f t="shared" si="3"/>
        <v>0.25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788</v>
      </c>
      <c r="C42" s="19" t="s">
        <v>54</v>
      </c>
      <c r="D42" s="19" t="s">
        <v>55</v>
      </c>
      <c r="E42" s="35">
        <v>2004</v>
      </c>
      <c r="F42" s="36">
        <v>0.6</v>
      </c>
      <c r="G42" s="13">
        <v>2004</v>
      </c>
      <c r="I42" s="39">
        <f t="shared" si="3"/>
        <v>0.6000000000000001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/>
      <c r="D43" s="19"/>
      <c r="E43" s="35"/>
      <c r="F43" s="36"/>
      <c r="G43" s="13"/>
      <c r="I43" s="39">
        <f t="shared" si="3"/>
        <v>0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/>
      <c r="D44" s="19"/>
      <c r="E44" s="35"/>
      <c r="F44" s="36"/>
      <c r="G44" s="13"/>
      <c r="I44" s="39">
        <f t="shared" si="3"/>
        <v>0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D45" s="19"/>
      <c r="E45" s="35"/>
      <c r="F45" s="36"/>
      <c r="G45" s="13"/>
      <c r="I45" s="39">
        <f t="shared" si="3"/>
        <v>0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/>
      <c r="D46" s="19"/>
      <c r="E46" s="35"/>
      <c r="F46" s="36"/>
      <c r="G46" s="13"/>
      <c r="I46" s="39">
        <f t="shared" si="3"/>
        <v>0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9:13" ht="7.5" customHeight="1">
      <c r="I47" s="37"/>
      <c r="J47" s="37"/>
      <c r="K47" s="37"/>
      <c r="L47" s="37"/>
      <c r="M47" s="37"/>
    </row>
    <row r="48" spans="9:13" ht="12.75">
      <c r="I48" s="40">
        <f>+SUM(I40:I47)</f>
        <v>1.25</v>
      </c>
      <c r="J48" s="40">
        <f>+SUM(J40:J47)</f>
        <v>0.4</v>
      </c>
      <c r="K48" s="40">
        <f>+SUM(K40:K47)</f>
        <v>0.4</v>
      </c>
      <c r="L48" s="40">
        <f>+SUM(L40:L47)</f>
        <v>0</v>
      </c>
      <c r="M48" s="40">
        <f>+SUM(M40:M47)</f>
        <v>0</v>
      </c>
    </row>
    <row r="49" spans="9:13" ht="12.75">
      <c r="I49" s="27"/>
      <c r="J49" s="27"/>
      <c r="K49" s="27"/>
      <c r="L49" s="27"/>
      <c r="M49" s="27"/>
    </row>
    <row r="50" spans="1:13" ht="15.75">
      <c r="A50" s="28" t="s">
        <v>76</v>
      </c>
      <c r="B50" s="17"/>
      <c r="C50" s="29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9:13" ht="7.5" customHeight="1">
      <c r="I51" s="27"/>
      <c r="J51" s="27"/>
      <c r="K51" s="27"/>
      <c r="L51" s="27"/>
      <c r="M51" s="27"/>
    </row>
    <row r="52" spans="1:13" ht="12.75">
      <c r="A52" s="23"/>
      <c r="B52" s="20" t="s">
        <v>79</v>
      </c>
      <c r="C52" s="21"/>
      <c r="D52" s="21"/>
      <c r="E52" s="21"/>
      <c r="F52" s="21" t="s">
        <v>78</v>
      </c>
      <c r="G52" s="21" t="s">
        <v>77</v>
      </c>
      <c r="I52" s="22">
        <f>+I$3</f>
        <v>2004</v>
      </c>
      <c r="J52" s="22">
        <f>+J$3</f>
        <v>2005</v>
      </c>
      <c r="K52" s="22">
        <f>+K$3</f>
        <v>2006</v>
      </c>
      <c r="L52" s="22">
        <f>+L$3</f>
        <v>2007</v>
      </c>
      <c r="M52" s="22">
        <f>+M$3</f>
        <v>2008</v>
      </c>
    </row>
    <row r="53" spans="1:13" ht="7.5" customHeight="1">
      <c r="A53" s="23"/>
      <c r="I53" s="27"/>
      <c r="J53" s="27"/>
      <c r="K53" s="27"/>
      <c r="L53" s="27"/>
      <c r="M53" s="27"/>
    </row>
    <row r="54" spans="1:13" ht="12.75">
      <c r="A54" s="23">
        <v>1</v>
      </c>
      <c r="B54" s="81" t="s">
        <v>825</v>
      </c>
      <c r="C54" s="81"/>
      <c r="D54" s="81"/>
      <c r="E54" s="81"/>
      <c r="F54" s="41">
        <v>-3</v>
      </c>
      <c r="G54" s="19">
        <v>2004</v>
      </c>
      <c r="I54" s="59">
        <f>+F54</f>
        <v>-3</v>
      </c>
      <c r="J54" s="59">
        <v>0</v>
      </c>
      <c r="K54" s="59">
        <v>0</v>
      </c>
      <c r="L54" s="59">
        <v>0</v>
      </c>
      <c r="M54" s="59">
        <v>0</v>
      </c>
    </row>
    <row r="55" spans="1:13" ht="12.75">
      <c r="A55" s="23">
        <v>2</v>
      </c>
      <c r="B55" s="81" t="s">
        <v>823</v>
      </c>
      <c r="C55" s="81"/>
      <c r="D55" s="81"/>
      <c r="E55" s="81"/>
      <c r="F55" s="41">
        <v>0.35</v>
      </c>
      <c r="G55" s="19">
        <v>2004</v>
      </c>
      <c r="I55" s="72">
        <f>+F55</f>
        <v>0.35</v>
      </c>
      <c r="J55" s="72">
        <v>0</v>
      </c>
      <c r="K55" s="72">
        <v>0</v>
      </c>
      <c r="L55" s="72">
        <v>0</v>
      </c>
      <c r="M55" s="72">
        <v>0</v>
      </c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/>
      <c r="I57" s="27">
        <f>+SUM(I54:I56)</f>
        <v>-2.65</v>
      </c>
      <c r="J57" s="27">
        <f>+SUM(J54:J56)</f>
        <v>0</v>
      </c>
      <c r="K57" s="27">
        <f>+SUM(K54:K56)</f>
        <v>0</v>
      </c>
      <c r="L57" s="27">
        <f>+SUM(L54:L56)</f>
        <v>0</v>
      </c>
      <c r="M57" s="27">
        <f>+SUM(M54:M56)</f>
        <v>0</v>
      </c>
    </row>
    <row r="58" spans="9:13" ht="12.75">
      <c r="I58" s="26"/>
      <c r="J58" s="26"/>
      <c r="K58" s="26"/>
      <c r="L58" s="26"/>
      <c r="M58" s="26"/>
    </row>
    <row r="59" spans="1:13" ht="15.75">
      <c r="A59" s="30"/>
      <c r="B59" s="31" t="s">
        <v>97</v>
      </c>
      <c r="C59" s="32"/>
      <c r="D59" s="33"/>
      <c r="E59" s="33"/>
      <c r="F59" s="33"/>
      <c r="G59" s="30"/>
      <c r="H59" s="33"/>
      <c r="I59" s="34">
        <f>+I34+I48+I57</f>
        <v>69.19999999999996</v>
      </c>
      <c r="J59" s="34">
        <f>+J34+J48+J57</f>
        <v>57.29999999999998</v>
      </c>
      <c r="K59" s="34">
        <f>+K34+K48+K57</f>
        <v>40.49999999999999</v>
      </c>
      <c r="L59" s="34">
        <f>+L34+L48+L57</f>
        <v>26.85</v>
      </c>
      <c r="M59" s="34">
        <f>+M34+M48+M57</f>
        <v>13.900000000000002</v>
      </c>
    </row>
    <row r="61" spans="1:13" ht="15.75">
      <c r="A61" s="15" t="s">
        <v>96</v>
      </c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ht="7.5" customHeight="1"/>
    <row r="63" spans="2:13" ht="12.75">
      <c r="B63" s="20" t="s">
        <v>1</v>
      </c>
      <c r="C63" s="21" t="s">
        <v>27</v>
      </c>
      <c r="D63" s="21" t="s">
        <v>5</v>
      </c>
      <c r="E63" s="21" t="s">
        <v>6</v>
      </c>
      <c r="F63" s="21" t="s">
        <v>3</v>
      </c>
      <c r="G63" s="21" t="s">
        <v>28</v>
      </c>
      <c r="I63" s="22">
        <f>+I$3</f>
        <v>2004</v>
      </c>
      <c r="J63" s="22">
        <f>+J$3</f>
        <v>2005</v>
      </c>
      <c r="K63" s="22">
        <f>+K$3</f>
        <v>2006</v>
      </c>
      <c r="L63" s="22">
        <f>+L$3</f>
        <v>2007</v>
      </c>
      <c r="M63" s="22">
        <f>+M$3</f>
        <v>2008</v>
      </c>
    </row>
    <row r="64" spans="2:6" ht="7.5" customHeight="1">
      <c r="B64" s="20"/>
      <c r="C64" s="22"/>
      <c r="E64" s="22"/>
      <c r="F64" s="22"/>
    </row>
    <row r="65" spans="1:13" ht="12.75">
      <c r="A65" s="23">
        <v>1</v>
      </c>
      <c r="B65" s="37" t="s">
        <v>597</v>
      </c>
      <c r="C65" s="19" t="s">
        <v>35</v>
      </c>
      <c r="D65" s="19" t="s">
        <v>44</v>
      </c>
      <c r="E65" s="35" t="s">
        <v>126</v>
      </c>
      <c r="F65" s="36">
        <v>3.5</v>
      </c>
      <c r="G65" s="13">
        <v>2008</v>
      </c>
      <c r="I65" s="38">
        <f aca="true" t="shared" si="8" ref="I65:I70">+CEILING(IF($I$63&lt;=G65,F65*0.3,0),0.05)</f>
        <v>1.05</v>
      </c>
      <c r="J65" s="38">
        <f aca="true" t="shared" si="9" ref="J65:J70">+CEILING(IF($J$63&lt;=G65,F65*0.3,0),0.05)</f>
        <v>1.05</v>
      </c>
      <c r="K65" s="38">
        <f aca="true" t="shared" si="10" ref="K65:K70">+CEILING(IF($K$63&lt;=G65,F65*0.3,0),0.05)</f>
        <v>1.05</v>
      </c>
      <c r="L65" s="38">
        <f aca="true" t="shared" si="11" ref="L65:L70">+CEILING(IF($L$63&lt;=G65,F65*0.3,0),0.05)</f>
        <v>1.05</v>
      </c>
      <c r="M65" s="38">
        <f aca="true" t="shared" si="12" ref="M65:M70">+CEILING(IF($M$63&lt;=G65,F65*0.3,0),0.05)</f>
        <v>1.05</v>
      </c>
    </row>
    <row r="66" spans="1:13" ht="12.75">
      <c r="A66" s="23">
        <v>2</v>
      </c>
      <c r="B66" s="18" t="s">
        <v>143</v>
      </c>
      <c r="C66" s="19" t="s">
        <v>34</v>
      </c>
      <c r="D66" s="19" t="s">
        <v>63</v>
      </c>
      <c r="E66" s="19" t="s">
        <v>126</v>
      </c>
      <c r="F66" s="24">
        <v>0.75</v>
      </c>
      <c r="G66" s="25">
        <v>2007</v>
      </c>
      <c r="I66" s="39">
        <f t="shared" si="8"/>
        <v>0.25</v>
      </c>
      <c r="J66" s="39">
        <f t="shared" si="9"/>
        <v>0.25</v>
      </c>
      <c r="K66" s="39">
        <f t="shared" si="10"/>
        <v>0.25</v>
      </c>
      <c r="L66" s="39">
        <f t="shared" si="11"/>
        <v>0.25</v>
      </c>
      <c r="M66" s="39">
        <f t="shared" si="12"/>
        <v>0</v>
      </c>
    </row>
    <row r="67" spans="1:13" ht="12.75">
      <c r="A67" s="23">
        <v>3</v>
      </c>
      <c r="B67" s="18" t="s">
        <v>158</v>
      </c>
      <c r="C67" s="19" t="s">
        <v>33</v>
      </c>
      <c r="D67" s="19" t="s">
        <v>48</v>
      </c>
      <c r="E67" s="19" t="s">
        <v>126</v>
      </c>
      <c r="F67" s="41">
        <v>0.55</v>
      </c>
      <c r="G67" s="19">
        <v>2007</v>
      </c>
      <c r="I67" s="39">
        <f t="shared" si="8"/>
        <v>0.2</v>
      </c>
      <c r="J67" s="39">
        <f t="shared" si="9"/>
        <v>0.2</v>
      </c>
      <c r="K67" s="39">
        <f t="shared" si="10"/>
        <v>0.2</v>
      </c>
      <c r="L67" s="39">
        <f t="shared" si="11"/>
        <v>0.2</v>
      </c>
      <c r="M67" s="39">
        <f t="shared" si="12"/>
        <v>0</v>
      </c>
    </row>
    <row r="68" spans="1:13" ht="12.75">
      <c r="A68" s="23">
        <v>4</v>
      </c>
      <c r="B68" s="18" t="s">
        <v>163</v>
      </c>
      <c r="C68" s="19" t="s">
        <v>30</v>
      </c>
      <c r="D68" s="19" t="s">
        <v>39</v>
      </c>
      <c r="E68" s="19" t="s">
        <v>126</v>
      </c>
      <c r="F68" s="41">
        <v>0.55</v>
      </c>
      <c r="G68" s="19">
        <v>2007</v>
      </c>
      <c r="I68" s="39">
        <f t="shared" si="8"/>
        <v>0.2</v>
      </c>
      <c r="J68" s="39">
        <f t="shared" si="9"/>
        <v>0.2</v>
      </c>
      <c r="K68" s="39">
        <f t="shared" si="10"/>
        <v>0.2</v>
      </c>
      <c r="L68" s="39">
        <f t="shared" si="11"/>
        <v>0.2</v>
      </c>
      <c r="M68" s="39">
        <f t="shared" si="12"/>
        <v>0</v>
      </c>
    </row>
    <row r="69" spans="1:13" ht="12.75">
      <c r="A69" s="23">
        <v>5</v>
      </c>
      <c r="D69" s="19"/>
      <c r="E69" s="19"/>
      <c r="F69" s="24"/>
      <c r="G69" s="25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6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 t="s">
        <v>172</v>
      </c>
      <c r="B71" s="18" t="s">
        <v>596</v>
      </c>
      <c r="C71" s="64" t="s">
        <v>183</v>
      </c>
      <c r="D71" s="64" t="s">
        <v>183</v>
      </c>
      <c r="E71" s="64" t="s">
        <v>183</v>
      </c>
      <c r="F71" s="24">
        <v>1.8</v>
      </c>
      <c r="G71" s="25">
        <v>2004</v>
      </c>
      <c r="I71" s="39">
        <f>+CEILING(IF($I$63&lt;=G71,F71*0.3,0),0.05)</f>
        <v>0.55</v>
      </c>
      <c r="J71" s="39">
        <f>+CEILING(IF($J$63&lt;=G71,F71*0.3,0),0.05)</f>
        <v>0</v>
      </c>
      <c r="K71" s="39">
        <f>+CEILING(IF($K$63&lt;=G71,F71*0.3,0),0.05)</f>
        <v>0</v>
      </c>
      <c r="L71" s="39">
        <f>+CEILING(IF($L$63&lt;=G71,F71*0.3,0),0.05)</f>
        <v>0</v>
      </c>
      <c r="M71" s="39">
        <f>+CEILING(IF($M$63&lt;=G71,F71*0.3,0),0.05)</f>
        <v>0</v>
      </c>
    </row>
    <row r="72" spans="1:13" ht="7.5" customHeight="1">
      <c r="A72" s="23"/>
      <c r="I72" s="27"/>
      <c r="J72" s="27"/>
      <c r="K72" s="27"/>
      <c r="L72" s="27"/>
      <c r="M72" s="27"/>
    </row>
    <row r="73" spans="1:13" ht="12.75">
      <c r="A73" s="23"/>
      <c r="I73" s="27">
        <f>+SUM(I65:I72)</f>
        <v>2.25</v>
      </c>
      <c r="J73" s="27">
        <f>+SUM(J65:J72)</f>
        <v>1.7</v>
      </c>
      <c r="K73" s="27">
        <f>+SUM(K65:K72)</f>
        <v>1.7</v>
      </c>
      <c r="L73" s="27">
        <f>+SUM(L65:L72)</f>
        <v>1.7</v>
      </c>
      <c r="M73" s="27">
        <f>+SUM(M65:M72)</f>
        <v>1.05</v>
      </c>
    </row>
  </sheetData>
  <sheetProtection/>
  <mergeCells count="2">
    <mergeCell ref="B54:E54"/>
    <mergeCell ref="B55:E5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8" width="6.7109375" style="0" customWidth="1"/>
    <col min="9" max="9" width="8.2812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</cols>
  <sheetData>
    <row r="1" spans="1:21" ht="18.75">
      <c r="A1" s="4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"/>
    </row>
    <row r="2" ht="7.5" customHeight="1"/>
    <row r="3" spans="3:21" s="2" customFormat="1" ht="15" customHeight="1">
      <c r="C3" s="78">
        <v>2003</v>
      </c>
      <c r="D3" s="78"/>
      <c r="E3" s="78"/>
      <c r="F3" s="78"/>
      <c r="G3" s="78"/>
      <c r="H3" s="78"/>
      <c r="I3" s="78"/>
      <c r="J3" s="3"/>
      <c r="K3" s="78">
        <v>2004</v>
      </c>
      <c r="L3" s="78"/>
      <c r="M3" s="3"/>
      <c r="N3" s="78">
        <v>2005</v>
      </c>
      <c r="O3" s="78"/>
      <c r="P3" s="3"/>
      <c r="Q3" s="78">
        <v>2006</v>
      </c>
      <c r="R3" s="78"/>
      <c r="S3" s="3"/>
      <c r="T3" s="78">
        <v>2007</v>
      </c>
      <c r="U3" s="78"/>
    </row>
    <row r="4" spans="1:21" s="2" customFormat="1" ht="7.5" customHeight="1">
      <c r="A4" s="5"/>
      <c r="B4" s="5"/>
      <c r="C4" s="6"/>
      <c r="D4" s="6"/>
      <c r="E4" s="6"/>
      <c r="F4" s="6"/>
      <c r="G4" s="6"/>
      <c r="H4" s="6"/>
      <c r="I4" s="6"/>
      <c r="J4" s="3"/>
      <c r="K4" s="7"/>
      <c r="L4" s="7"/>
      <c r="M4" s="3"/>
      <c r="N4" s="6"/>
      <c r="O4" s="6"/>
      <c r="P4" s="3"/>
      <c r="Q4" s="7"/>
      <c r="R4" s="7"/>
      <c r="S4" s="3"/>
      <c r="T4" s="6"/>
      <c r="U4" s="6"/>
    </row>
    <row r="5" spans="1:21" s="47" customFormat="1" ht="15">
      <c r="A5" s="53" t="s">
        <v>5</v>
      </c>
      <c r="C5" s="52" t="s">
        <v>2</v>
      </c>
      <c r="D5" s="52" t="s">
        <v>98</v>
      </c>
      <c r="E5" s="52" t="s">
        <v>118</v>
      </c>
      <c r="F5" s="52" t="s">
        <v>99</v>
      </c>
      <c r="G5" s="52" t="s">
        <v>26</v>
      </c>
      <c r="H5" s="52" t="s">
        <v>100</v>
      </c>
      <c r="I5" s="52" t="s">
        <v>101</v>
      </c>
      <c r="J5" s="8"/>
      <c r="K5" s="52" t="s">
        <v>2</v>
      </c>
      <c r="L5" s="52" t="s">
        <v>3</v>
      </c>
      <c r="M5" s="8"/>
      <c r="N5" s="52" t="s">
        <v>2</v>
      </c>
      <c r="O5" s="52" t="s">
        <v>3</v>
      </c>
      <c r="P5" s="8"/>
      <c r="Q5" s="52" t="s">
        <v>2</v>
      </c>
      <c r="R5" s="52" t="s">
        <v>3</v>
      </c>
      <c r="S5" s="8"/>
      <c r="T5" s="52" t="s">
        <v>2</v>
      </c>
      <c r="U5" s="52" t="s">
        <v>3</v>
      </c>
    </row>
    <row r="6" s="2" customFormat="1" ht="7.5" customHeight="1"/>
    <row r="7" spans="1:21" s="47" customFormat="1" ht="15" customHeight="1">
      <c r="A7" s="10" t="s">
        <v>15</v>
      </c>
      <c r="C7" s="48">
        <v>28</v>
      </c>
      <c r="D7" s="49">
        <v>72.95</v>
      </c>
      <c r="E7" s="49">
        <v>0</v>
      </c>
      <c r="F7" s="49">
        <v>72.95</v>
      </c>
      <c r="G7" s="49">
        <v>76.3</v>
      </c>
      <c r="H7" s="49">
        <v>1.55</v>
      </c>
      <c r="I7" s="54">
        <v>150.8</v>
      </c>
      <c r="J7" s="50"/>
      <c r="K7" s="48">
        <v>21</v>
      </c>
      <c r="L7" s="49">
        <v>47.3</v>
      </c>
      <c r="M7" s="50"/>
      <c r="N7" s="48">
        <v>19</v>
      </c>
      <c r="O7" s="49">
        <v>43.5</v>
      </c>
      <c r="P7" s="50"/>
      <c r="Q7" s="48">
        <v>18</v>
      </c>
      <c r="R7" s="49">
        <v>38.15</v>
      </c>
      <c r="S7" s="50"/>
      <c r="T7" s="48">
        <v>8</v>
      </c>
      <c r="U7" s="49">
        <v>21.8</v>
      </c>
    </row>
    <row r="8" spans="1:21" s="47" customFormat="1" ht="15" customHeight="1">
      <c r="A8" s="10" t="s">
        <v>124</v>
      </c>
      <c r="C8" s="48">
        <v>28</v>
      </c>
      <c r="D8" s="49">
        <v>70.95</v>
      </c>
      <c r="E8" s="49">
        <v>0</v>
      </c>
      <c r="F8" s="49">
        <v>70.95</v>
      </c>
      <c r="G8" s="49">
        <v>58.3</v>
      </c>
      <c r="H8" s="49">
        <v>1.35</v>
      </c>
      <c r="I8" s="54">
        <v>130.6</v>
      </c>
      <c r="J8" s="50"/>
      <c r="K8" s="48">
        <v>13</v>
      </c>
      <c r="L8" s="49">
        <v>28.6</v>
      </c>
      <c r="M8" s="50"/>
      <c r="N8" s="48">
        <v>11</v>
      </c>
      <c r="O8" s="49">
        <v>20.9</v>
      </c>
      <c r="P8" s="50"/>
      <c r="Q8" s="48">
        <v>9</v>
      </c>
      <c r="R8" s="49">
        <v>17.85</v>
      </c>
      <c r="S8" s="50"/>
      <c r="T8" s="48">
        <v>7</v>
      </c>
      <c r="U8" s="49">
        <v>14.05</v>
      </c>
    </row>
    <row r="9" spans="1:21" s="47" customFormat="1" ht="15" customHeight="1">
      <c r="A9" s="10" t="s">
        <v>22</v>
      </c>
      <c r="C9" s="48">
        <v>28</v>
      </c>
      <c r="D9" s="49">
        <v>70.7</v>
      </c>
      <c r="E9" s="49">
        <v>0</v>
      </c>
      <c r="F9" s="49">
        <v>70.7</v>
      </c>
      <c r="G9" s="49">
        <v>56.05</v>
      </c>
      <c r="H9" s="49">
        <v>0</v>
      </c>
      <c r="I9" s="54">
        <v>126.75</v>
      </c>
      <c r="J9" s="50"/>
      <c r="K9" s="48">
        <v>18</v>
      </c>
      <c r="L9" s="49">
        <v>56</v>
      </c>
      <c r="M9" s="50"/>
      <c r="N9" s="48">
        <v>15</v>
      </c>
      <c r="O9" s="49">
        <v>40.85</v>
      </c>
      <c r="P9" s="50"/>
      <c r="Q9" s="48">
        <v>9</v>
      </c>
      <c r="R9" s="49">
        <v>20.25</v>
      </c>
      <c r="S9" s="50"/>
      <c r="T9" s="48">
        <v>4</v>
      </c>
      <c r="U9" s="49">
        <v>11.45</v>
      </c>
    </row>
    <row r="10" spans="1:21" s="47" customFormat="1" ht="15" customHeight="1">
      <c r="A10" s="10" t="s">
        <v>19</v>
      </c>
      <c r="C10" s="48">
        <v>28</v>
      </c>
      <c r="D10" s="49">
        <v>70.15</v>
      </c>
      <c r="E10" s="49">
        <v>0</v>
      </c>
      <c r="F10" s="49">
        <v>70.15</v>
      </c>
      <c r="G10" s="49">
        <v>51.1</v>
      </c>
      <c r="H10" s="49">
        <v>0.55</v>
      </c>
      <c r="I10" s="54">
        <v>121.8</v>
      </c>
      <c r="J10" s="50"/>
      <c r="K10" s="48">
        <v>19</v>
      </c>
      <c r="L10" s="49">
        <v>56.25</v>
      </c>
      <c r="M10" s="50"/>
      <c r="N10" s="48">
        <v>9</v>
      </c>
      <c r="O10" s="49">
        <v>26.25</v>
      </c>
      <c r="P10" s="50"/>
      <c r="Q10" s="48">
        <v>8</v>
      </c>
      <c r="R10" s="49">
        <v>23.65</v>
      </c>
      <c r="S10" s="50"/>
      <c r="T10" s="48">
        <v>3</v>
      </c>
      <c r="U10" s="49">
        <v>9.25</v>
      </c>
    </row>
    <row r="11" spans="1:21" s="47" customFormat="1" ht="15" customHeight="1">
      <c r="A11" s="10" t="s">
        <v>25</v>
      </c>
      <c r="C11" s="48">
        <v>28</v>
      </c>
      <c r="D11" s="49">
        <v>68.3</v>
      </c>
      <c r="E11" s="49">
        <v>0.25</v>
      </c>
      <c r="F11" s="49">
        <v>68.05</v>
      </c>
      <c r="G11" s="49">
        <v>35.7</v>
      </c>
      <c r="H11" s="49">
        <v>1.1</v>
      </c>
      <c r="I11" s="54">
        <v>104.85</v>
      </c>
      <c r="J11" s="50"/>
      <c r="K11" s="48">
        <v>15</v>
      </c>
      <c r="L11" s="49">
        <v>34.55</v>
      </c>
      <c r="M11" s="50"/>
      <c r="N11" s="48">
        <v>14</v>
      </c>
      <c r="O11" s="49">
        <v>32</v>
      </c>
      <c r="P11" s="50"/>
      <c r="Q11" s="48">
        <v>12</v>
      </c>
      <c r="R11" s="49">
        <v>22.55</v>
      </c>
      <c r="S11" s="50"/>
      <c r="T11" s="48">
        <v>6</v>
      </c>
      <c r="U11" s="49">
        <v>12.95</v>
      </c>
    </row>
    <row r="12" spans="1:21" s="47" customFormat="1" ht="15" customHeight="1">
      <c r="A12" s="10" t="s">
        <v>123</v>
      </c>
      <c r="C12" s="48">
        <v>28</v>
      </c>
      <c r="D12" s="49">
        <v>67.45</v>
      </c>
      <c r="E12" s="49">
        <v>0</v>
      </c>
      <c r="F12" s="49">
        <v>67.45</v>
      </c>
      <c r="G12" s="49">
        <v>33.3</v>
      </c>
      <c r="H12" s="49">
        <v>0.6</v>
      </c>
      <c r="I12" s="54">
        <v>101.35</v>
      </c>
      <c r="J12" s="50"/>
      <c r="K12" s="48">
        <v>21</v>
      </c>
      <c r="L12" s="49">
        <v>54.25</v>
      </c>
      <c r="M12" s="50"/>
      <c r="N12" s="48">
        <v>15</v>
      </c>
      <c r="O12" s="49">
        <v>36.15</v>
      </c>
      <c r="P12" s="50"/>
      <c r="Q12" s="48">
        <v>9</v>
      </c>
      <c r="R12" s="49">
        <v>28.35</v>
      </c>
      <c r="S12" s="50"/>
      <c r="T12" s="48">
        <v>4</v>
      </c>
      <c r="U12" s="49">
        <v>3.85</v>
      </c>
    </row>
    <row r="13" spans="1:21" s="47" customFormat="1" ht="15" customHeight="1">
      <c r="A13" s="10" t="s">
        <v>9</v>
      </c>
      <c r="C13" s="48">
        <v>28</v>
      </c>
      <c r="D13" s="49">
        <v>67.2</v>
      </c>
      <c r="E13" s="49">
        <v>0</v>
      </c>
      <c r="F13" s="49">
        <v>67.2</v>
      </c>
      <c r="G13" s="49">
        <v>32.3</v>
      </c>
      <c r="H13" s="49">
        <v>0.25</v>
      </c>
      <c r="I13" s="54">
        <v>99.75</v>
      </c>
      <c r="J13" s="51"/>
      <c r="K13" s="48">
        <v>18</v>
      </c>
      <c r="L13" s="49">
        <v>46.6</v>
      </c>
      <c r="M13" s="50"/>
      <c r="N13" s="48">
        <v>11</v>
      </c>
      <c r="O13" s="49">
        <v>32.4</v>
      </c>
      <c r="P13" s="50"/>
      <c r="Q13" s="48">
        <v>8</v>
      </c>
      <c r="R13" s="49">
        <v>19.45</v>
      </c>
      <c r="S13" s="50"/>
      <c r="T13" s="48">
        <v>3</v>
      </c>
      <c r="U13" s="49">
        <v>7.7</v>
      </c>
    </row>
    <row r="14" spans="1:21" s="47" customFormat="1" ht="15" customHeight="1">
      <c r="A14" s="10" t="s">
        <v>29</v>
      </c>
      <c r="C14" s="48">
        <v>28</v>
      </c>
      <c r="D14" s="49">
        <v>71.85</v>
      </c>
      <c r="E14" s="49">
        <v>5.25</v>
      </c>
      <c r="F14" s="49">
        <v>66.6</v>
      </c>
      <c r="G14" s="49">
        <v>29.9</v>
      </c>
      <c r="H14" s="49">
        <v>0</v>
      </c>
      <c r="I14" s="54">
        <v>96.5</v>
      </c>
      <c r="J14" s="50"/>
      <c r="K14" s="48">
        <v>18</v>
      </c>
      <c r="L14" s="49">
        <v>47.9</v>
      </c>
      <c r="M14" s="50"/>
      <c r="N14" s="48">
        <v>10</v>
      </c>
      <c r="O14" s="49">
        <v>22.8</v>
      </c>
      <c r="P14" s="50"/>
      <c r="Q14" s="48">
        <v>8</v>
      </c>
      <c r="R14" s="49">
        <v>18.7</v>
      </c>
      <c r="S14" s="50"/>
      <c r="T14" s="48">
        <v>7</v>
      </c>
      <c r="U14" s="49">
        <v>17</v>
      </c>
    </row>
    <row r="15" spans="1:21" s="47" customFormat="1" ht="15" customHeight="1">
      <c r="A15" s="10" t="s">
        <v>61</v>
      </c>
      <c r="C15" s="48">
        <v>28</v>
      </c>
      <c r="D15" s="49">
        <v>65.35</v>
      </c>
      <c r="E15" s="49">
        <v>0.7</v>
      </c>
      <c r="F15" s="49">
        <v>64.65</v>
      </c>
      <c r="G15" s="49">
        <v>22.1</v>
      </c>
      <c r="H15" s="49">
        <v>2.5</v>
      </c>
      <c r="I15" s="54">
        <v>89.25</v>
      </c>
      <c r="J15" s="50"/>
      <c r="K15" s="48">
        <v>15</v>
      </c>
      <c r="L15" s="49">
        <v>45.65</v>
      </c>
      <c r="M15" s="50"/>
      <c r="N15" s="48">
        <v>9</v>
      </c>
      <c r="O15" s="49">
        <v>29.75</v>
      </c>
      <c r="P15" s="50"/>
      <c r="Q15" s="48">
        <v>9</v>
      </c>
      <c r="R15" s="49">
        <v>29.75</v>
      </c>
      <c r="S15" s="50"/>
      <c r="T15" s="48">
        <v>2</v>
      </c>
      <c r="U15" s="49">
        <v>10.15</v>
      </c>
    </row>
    <row r="16" spans="1:21" s="47" customFormat="1" ht="15" customHeight="1">
      <c r="A16" s="10" t="s">
        <v>23</v>
      </c>
      <c r="C16" s="48">
        <v>28</v>
      </c>
      <c r="D16" s="49">
        <v>68</v>
      </c>
      <c r="E16" s="49">
        <v>3.8</v>
      </c>
      <c r="F16" s="49">
        <v>64.2</v>
      </c>
      <c r="G16" s="49">
        <v>20.3</v>
      </c>
      <c r="H16" s="49">
        <v>0.7</v>
      </c>
      <c r="I16" s="54">
        <v>85.2</v>
      </c>
      <c r="J16" s="50"/>
      <c r="K16" s="48">
        <v>16</v>
      </c>
      <c r="L16" s="49">
        <v>43.1</v>
      </c>
      <c r="M16" s="50"/>
      <c r="N16" s="48">
        <v>12</v>
      </c>
      <c r="O16" s="49">
        <v>29.9</v>
      </c>
      <c r="P16" s="50"/>
      <c r="Q16" s="48">
        <v>11</v>
      </c>
      <c r="R16" s="49">
        <v>26</v>
      </c>
      <c r="S16" s="50"/>
      <c r="T16" s="48">
        <v>3</v>
      </c>
      <c r="U16" s="49">
        <v>3.55</v>
      </c>
    </row>
    <row r="17" spans="1:21" s="47" customFormat="1" ht="15" customHeight="1">
      <c r="A17" s="10" t="s">
        <v>16</v>
      </c>
      <c r="C17" s="48">
        <v>28</v>
      </c>
      <c r="D17" s="49">
        <v>64.1</v>
      </c>
      <c r="E17" s="49">
        <v>0</v>
      </c>
      <c r="F17" s="49">
        <v>64.1</v>
      </c>
      <c r="G17" s="49">
        <v>19.9</v>
      </c>
      <c r="H17" s="49">
        <v>0.2</v>
      </c>
      <c r="I17" s="54">
        <v>84.2</v>
      </c>
      <c r="J17" s="50"/>
      <c r="K17" s="48">
        <v>15</v>
      </c>
      <c r="L17" s="49">
        <v>48.55</v>
      </c>
      <c r="M17" s="50"/>
      <c r="N17" s="48">
        <v>14</v>
      </c>
      <c r="O17" s="49">
        <v>41.9</v>
      </c>
      <c r="P17" s="50"/>
      <c r="Q17" s="48">
        <v>12</v>
      </c>
      <c r="R17" s="49">
        <v>36.75</v>
      </c>
      <c r="S17" s="50"/>
      <c r="T17" s="48">
        <v>5</v>
      </c>
      <c r="U17" s="49">
        <v>9.9</v>
      </c>
    </row>
    <row r="18" spans="1:21" s="47" customFormat="1" ht="15" customHeight="1">
      <c r="A18" s="10" t="s">
        <v>21</v>
      </c>
      <c r="B18" s="60"/>
      <c r="C18" s="48">
        <v>28</v>
      </c>
      <c r="D18" s="49">
        <v>64.05</v>
      </c>
      <c r="E18" s="49">
        <v>0</v>
      </c>
      <c r="F18" s="49">
        <v>64.05</v>
      </c>
      <c r="G18" s="49">
        <v>19.7</v>
      </c>
      <c r="H18" s="49">
        <v>0</v>
      </c>
      <c r="I18" s="54">
        <v>83.75</v>
      </c>
      <c r="J18" s="50"/>
      <c r="K18" s="48">
        <v>15</v>
      </c>
      <c r="L18" s="49">
        <v>39.8</v>
      </c>
      <c r="M18" s="50"/>
      <c r="N18" s="48">
        <v>8</v>
      </c>
      <c r="O18" s="49">
        <v>22.45</v>
      </c>
      <c r="P18" s="50"/>
      <c r="Q18" s="48">
        <v>8</v>
      </c>
      <c r="R18" s="49">
        <v>22.45</v>
      </c>
      <c r="S18" s="50"/>
      <c r="T18" s="48">
        <v>4</v>
      </c>
      <c r="U18" s="49">
        <v>12.25</v>
      </c>
    </row>
    <row r="19" spans="1:21" s="47" customFormat="1" ht="15" customHeight="1">
      <c r="A19" s="10" t="s">
        <v>13</v>
      </c>
      <c r="C19" s="48">
        <v>28</v>
      </c>
      <c r="D19" s="49">
        <v>63.85</v>
      </c>
      <c r="E19" s="49">
        <v>0</v>
      </c>
      <c r="F19" s="49">
        <v>63.85</v>
      </c>
      <c r="G19" s="49">
        <v>18.9</v>
      </c>
      <c r="H19" s="49">
        <v>0</v>
      </c>
      <c r="I19" s="54">
        <v>82.75</v>
      </c>
      <c r="J19" s="50"/>
      <c r="K19" s="48">
        <v>12</v>
      </c>
      <c r="L19" s="49">
        <v>40.5</v>
      </c>
      <c r="M19" s="50"/>
      <c r="N19" s="48">
        <v>9</v>
      </c>
      <c r="O19" s="49">
        <v>22.5</v>
      </c>
      <c r="P19" s="50"/>
      <c r="Q19" s="48">
        <v>3</v>
      </c>
      <c r="R19" s="49">
        <v>7.05</v>
      </c>
      <c r="S19" s="50"/>
      <c r="T19" s="48">
        <v>0</v>
      </c>
      <c r="U19" s="49">
        <v>0</v>
      </c>
    </row>
    <row r="20" spans="1:21" s="47" customFormat="1" ht="15" customHeight="1">
      <c r="A20" s="10" t="s">
        <v>24</v>
      </c>
      <c r="B20" s="60"/>
      <c r="C20" s="48">
        <v>28</v>
      </c>
      <c r="D20" s="49">
        <v>61.3</v>
      </c>
      <c r="E20" s="49">
        <v>1.25</v>
      </c>
      <c r="F20" s="49">
        <v>60.05</v>
      </c>
      <c r="G20" s="49">
        <v>5.05</v>
      </c>
      <c r="H20" s="49">
        <v>2.7</v>
      </c>
      <c r="I20" s="54">
        <v>67.8</v>
      </c>
      <c r="J20" s="50"/>
      <c r="K20" s="48">
        <v>21</v>
      </c>
      <c r="L20" s="49">
        <v>52.35</v>
      </c>
      <c r="M20" s="50"/>
      <c r="N20" s="48">
        <v>12</v>
      </c>
      <c r="O20" s="49">
        <v>23.55</v>
      </c>
      <c r="P20" s="50"/>
      <c r="Q20" s="48">
        <v>8</v>
      </c>
      <c r="R20" s="49">
        <v>13.15</v>
      </c>
      <c r="S20" s="50"/>
      <c r="T20" s="48">
        <v>4</v>
      </c>
      <c r="U20" s="49">
        <v>7.5</v>
      </c>
    </row>
    <row r="21" spans="1:21" s="47" customFormat="1" ht="15" customHeight="1">
      <c r="A21" s="10" t="s">
        <v>10</v>
      </c>
      <c r="C21" s="48">
        <v>28</v>
      </c>
      <c r="D21" s="49">
        <v>60.1</v>
      </c>
      <c r="E21" s="49">
        <v>0</v>
      </c>
      <c r="F21" s="49">
        <v>60.1</v>
      </c>
      <c r="G21" s="49">
        <v>5.1</v>
      </c>
      <c r="H21" s="49">
        <v>0.45</v>
      </c>
      <c r="I21" s="54">
        <v>65.65</v>
      </c>
      <c r="J21" s="50"/>
      <c r="K21" s="48">
        <v>13</v>
      </c>
      <c r="L21" s="49">
        <v>34.3</v>
      </c>
      <c r="M21" s="50"/>
      <c r="N21" s="48">
        <v>5</v>
      </c>
      <c r="O21" s="49">
        <v>7.35</v>
      </c>
      <c r="P21" s="50"/>
      <c r="Q21" s="48">
        <v>2</v>
      </c>
      <c r="R21" s="49">
        <v>3.1</v>
      </c>
      <c r="S21" s="50"/>
      <c r="T21" s="48">
        <v>1</v>
      </c>
      <c r="U21" s="49">
        <v>0.9</v>
      </c>
    </row>
    <row r="22" spans="1:21" s="47" customFormat="1" ht="15" customHeight="1">
      <c r="A22" s="10" t="s">
        <v>8</v>
      </c>
      <c r="C22" s="48">
        <v>28</v>
      </c>
      <c r="D22" s="49">
        <v>63.1</v>
      </c>
      <c r="E22" s="49">
        <v>3.8</v>
      </c>
      <c r="F22" s="49">
        <v>59.3</v>
      </c>
      <c r="G22" s="49">
        <v>4.3</v>
      </c>
      <c r="H22" s="49">
        <v>1</v>
      </c>
      <c r="I22" s="54">
        <v>64.6</v>
      </c>
      <c r="J22" s="50"/>
      <c r="K22" s="48">
        <v>20</v>
      </c>
      <c r="L22" s="49">
        <v>49.35</v>
      </c>
      <c r="M22" s="50"/>
      <c r="N22" s="48">
        <v>15</v>
      </c>
      <c r="O22" s="49">
        <v>36.7</v>
      </c>
      <c r="P22" s="50"/>
      <c r="Q22" s="48">
        <v>15</v>
      </c>
      <c r="R22" s="49">
        <v>36.4</v>
      </c>
      <c r="S22" s="50"/>
      <c r="T22" s="48">
        <v>8</v>
      </c>
      <c r="U22" s="49">
        <v>23.7</v>
      </c>
    </row>
    <row r="23" spans="1:21" s="47" customFormat="1" ht="15" customHeight="1">
      <c r="A23" s="10" t="s">
        <v>17</v>
      </c>
      <c r="C23" s="48">
        <v>28</v>
      </c>
      <c r="D23" s="49">
        <v>58.6</v>
      </c>
      <c r="E23" s="49">
        <v>1.85</v>
      </c>
      <c r="F23" s="49">
        <v>56.75</v>
      </c>
      <c r="G23" s="49">
        <v>1.75</v>
      </c>
      <c r="H23" s="49">
        <v>0.45</v>
      </c>
      <c r="I23" s="54">
        <v>58.95</v>
      </c>
      <c r="J23" s="50"/>
      <c r="K23" s="48">
        <v>18</v>
      </c>
      <c r="L23" s="49">
        <v>31.05</v>
      </c>
      <c r="M23" s="50"/>
      <c r="N23" s="48">
        <v>8</v>
      </c>
      <c r="O23" s="49">
        <v>13.45</v>
      </c>
      <c r="P23" s="50"/>
      <c r="Q23" s="48">
        <v>5</v>
      </c>
      <c r="R23" s="49">
        <v>8.1</v>
      </c>
      <c r="S23" s="50"/>
      <c r="T23" s="48">
        <v>2</v>
      </c>
      <c r="U23" s="49">
        <v>1.6</v>
      </c>
    </row>
    <row r="24" spans="1:21" s="47" customFormat="1" ht="15" customHeight="1">
      <c r="A24" s="10" t="s">
        <v>11</v>
      </c>
      <c r="C24" s="48">
        <v>25</v>
      </c>
      <c r="D24" s="49">
        <v>54.65</v>
      </c>
      <c r="E24" s="49">
        <v>0</v>
      </c>
      <c r="F24" s="49">
        <v>54.65</v>
      </c>
      <c r="G24" s="49">
        <v>0</v>
      </c>
      <c r="H24" s="49">
        <v>0</v>
      </c>
      <c r="I24" s="54">
        <v>54.65</v>
      </c>
      <c r="J24" s="50"/>
      <c r="K24" s="48">
        <v>5</v>
      </c>
      <c r="L24" s="49">
        <v>13.8</v>
      </c>
      <c r="M24" s="50"/>
      <c r="N24" s="48">
        <v>2</v>
      </c>
      <c r="O24" s="49">
        <v>1</v>
      </c>
      <c r="P24" s="50"/>
      <c r="Q24" s="48">
        <v>0</v>
      </c>
      <c r="R24" s="49">
        <v>0</v>
      </c>
      <c r="S24" s="50"/>
      <c r="T24" s="48">
        <v>0</v>
      </c>
      <c r="U24" s="49">
        <v>0</v>
      </c>
    </row>
    <row r="25" spans="1:21" s="47" customFormat="1" ht="15" customHeight="1">
      <c r="A25" s="10" t="s">
        <v>14</v>
      </c>
      <c r="C25" s="48">
        <v>20</v>
      </c>
      <c r="D25" s="49">
        <v>54.5</v>
      </c>
      <c r="E25" s="49">
        <v>0</v>
      </c>
      <c r="F25" s="49">
        <v>54.5</v>
      </c>
      <c r="G25" s="49">
        <v>0</v>
      </c>
      <c r="H25" s="49">
        <v>0</v>
      </c>
      <c r="I25" s="54">
        <v>54.5</v>
      </c>
      <c r="J25" s="50"/>
      <c r="K25" s="48">
        <v>15</v>
      </c>
      <c r="L25" s="49">
        <v>44.8</v>
      </c>
      <c r="M25" s="50"/>
      <c r="N25" s="48">
        <v>11</v>
      </c>
      <c r="O25" s="49">
        <v>32.65</v>
      </c>
      <c r="P25" s="50"/>
      <c r="Q25" s="48">
        <v>5</v>
      </c>
      <c r="R25" s="49">
        <v>13.45</v>
      </c>
      <c r="S25" s="50"/>
      <c r="T25" s="48">
        <v>1</v>
      </c>
      <c r="U25" s="49">
        <v>1.05</v>
      </c>
    </row>
    <row r="26" spans="1:21" s="47" customFormat="1" ht="15" customHeight="1">
      <c r="A26" s="10" t="s">
        <v>12</v>
      </c>
      <c r="C26" s="48">
        <v>22</v>
      </c>
      <c r="D26" s="49">
        <v>54.1</v>
      </c>
      <c r="E26" s="49">
        <v>0</v>
      </c>
      <c r="F26" s="49">
        <v>54.1</v>
      </c>
      <c r="G26" s="49">
        <v>0</v>
      </c>
      <c r="H26" s="49">
        <v>0.15</v>
      </c>
      <c r="I26" s="54">
        <v>54.25</v>
      </c>
      <c r="J26" s="50"/>
      <c r="K26" s="48">
        <v>6</v>
      </c>
      <c r="L26" s="49">
        <v>20.3</v>
      </c>
      <c r="M26" s="50"/>
      <c r="N26" s="48">
        <v>3</v>
      </c>
      <c r="O26" s="49">
        <v>5.3</v>
      </c>
      <c r="P26" s="50"/>
      <c r="Q26" s="48">
        <v>3</v>
      </c>
      <c r="R26" s="49">
        <v>5.3</v>
      </c>
      <c r="S26" s="50"/>
      <c r="T26" s="48">
        <v>0</v>
      </c>
      <c r="U26" s="49">
        <v>0</v>
      </c>
    </row>
    <row r="27" spans="1:10" s="47" customFormat="1" ht="15" customHeight="1">
      <c r="A27" s="10"/>
      <c r="C27" s="48"/>
      <c r="D27" s="49"/>
      <c r="E27" s="49"/>
      <c r="F27" s="49"/>
      <c r="G27" s="49"/>
      <c r="H27" s="49"/>
      <c r="I27" s="54"/>
      <c r="J27" s="50"/>
    </row>
    <row r="28" ht="7.5" customHeight="1"/>
    <row r="29" spans="3:18" ht="12.75">
      <c r="C29" s="80" t="s">
        <v>120</v>
      </c>
      <c r="D29" s="80"/>
      <c r="F29" s="52" t="s">
        <v>77</v>
      </c>
      <c r="G29" s="56" t="s">
        <v>102</v>
      </c>
      <c r="H29" s="56" t="s">
        <v>2</v>
      </c>
      <c r="I29" s="56" t="s">
        <v>3</v>
      </c>
      <c r="J29" s="56"/>
      <c r="K29" s="79" t="s">
        <v>121</v>
      </c>
      <c r="L29" s="79"/>
      <c r="N29" s="79" t="s">
        <v>122</v>
      </c>
      <c r="O29" s="79"/>
      <c r="P29" s="79"/>
      <c r="Q29" s="79"/>
      <c r="R29" s="79"/>
    </row>
    <row r="30" spans="6:7" ht="6" customHeight="1">
      <c r="F30" s="43"/>
      <c r="G30" s="11"/>
    </row>
    <row r="31" spans="2:18" ht="15.75">
      <c r="B31" s="9" t="s">
        <v>103</v>
      </c>
      <c r="C31" s="74">
        <v>1274.35</v>
      </c>
      <c r="D31" s="75"/>
      <c r="F31" s="42">
        <v>2003</v>
      </c>
      <c r="G31" s="45">
        <v>55</v>
      </c>
      <c r="H31" s="44">
        <v>543</v>
      </c>
      <c r="I31" s="58">
        <v>1274.35</v>
      </c>
      <c r="J31" s="58"/>
      <c r="K31" s="42" t="s">
        <v>101</v>
      </c>
      <c r="L31" s="58">
        <v>410</v>
      </c>
      <c r="M31" s="58"/>
      <c r="N31" s="42" t="s">
        <v>107</v>
      </c>
      <c r="O31" s="45">
        <v>430</v>
      </c>
      <c r="P31" s="46"/>
      <c r="Q31" s="42" t="s">
        <v>112</v>
      </c>
      <c r="R31" s="45">
        <v>37</v>
      </c>
    </row>
    <row r="32" spans="2:18" ht="15.75">
      <c r="B32" s="9" t="s">
        <v>26</v>
      </c>
      <c r="C32" s="74">
        <v>490.05</v>
      </c>
      <c r="D32" s="75"/>
      <c r="F32" s="42">
        <v>2004</v>
      </c>
      <c r="G32" s="45">
        <v>60.5</v>
      </c>
      <c r="H32" s="44">
        <v>314</v>
      </c>
      <c r="I32" s="58">
        <v>835</v>
      </c>
      <c r="J32" s="58"/>
      <c r="K32" s="42" t="s">
        <v>107</v>
      </c>
      <c r="L32" s="58">
        <v>205</v>
      </c>
      <c r="M32" s="58"/>
      <c r="N32" s="42" t="s">
        <v>108</v>
      </c>
      <c r="O32" s="45">
        <v>307</v>
      </c>
      <c r="P32" s="46"/>
      <c r="Q32" s="42" t="s">
        <v>113</v>
      </c>
      <c r="R32" s="45">
        <v>0</v>
      </c>
    </row>
    <row r="33" spans="1:18" ht="15.75">
      <c r="A33" s="76" t="s">
        <v>100</v>
      </c>
      <c r="B33" s="76"/>
      <c r="C33" s="74">
        <v>13.55</v>
      </c>
      <c r="D33" s="75"/>
      <c r="F33" s="42">
        <v>2005</v>
      </c>
      <c r="G33" s="45">
        <v>66.55</v>
      </c>
      <c r="H33" s="44">
        <v>212</v>
      </c>
      <c r="I33" s="58">
        <v>521.35</v>
      </c>
      <c r="J33" s="58"/>
      <c r="K33" s="42" t="s">
        <v>108</v>
      </c>
      <c r="L33" s="58">
        <v>144</v>
      </c>
      <c r="M33" s="58"/>
      <c r="N33" s="42" t="s">
        <v>109</v>
      </c>
      <c r="O33" s="45">
        <v>221</v>
      </c>
      <c r="P33" s="46"/>
      <c r="Q33" s="42" t="s">
        <v>114</v>
      </c>
      <c r="R33" s="45">
        <v>0</v>
      </c>
    </row>
    <row r="34" spans="2:18" ht="15.75">
      <c r="B34" s="9" t="s">
        <v>104</v>
      </c>
      <c r="C34" s="74">
        <v>1777.95</v>
      </c>
      <c r="D34" s="75"/>
      <c r="F34" s="42">
        <v>2006</v>
      </c>
      <c r="G34" s="45">
        <v>73.2</v>
      </c>
      <c r="H34" s="44">
        <v>162</v>
      </c>
      <c r="I34" s="58">
        <v>390.45</v>
      </c>
      <c r="J34" s="58"/>
      <c r="K34" s="42" t="s">
        <v>109</v>
      </c>
      <c r="L34" s="58">
        <v>61</v>
      </c>
      <c r="M34" s="58"/>
      <c r="N34" s="42" t="s">
        <v>110</v>
      </c>
      <c r="O34" s="45">
        <v>147</v>
      </c>
      <c r="P34" s="46"/>
      <c r="Q34" s="42" t="s">
        <v>115</v>
      </c>
      <c r="R34" s="45">
        <v>0</v>
      </c>
    </row>
    <row r="35" spans="2:18" ht="15.75">
      <c r="B35" s="9" t="s">
        <v>105</v>
      </c>
      <c r="C35" s="73">
        <v>1638</v>
      </c>
      <c r="D35" s="73"/>
      <c r="F35" s="42">
        <v>2007</v>
      </c>
      <c r="G35" s="45">
        <v>80.5</v>
      </c>
      <c r="H35" s="44">
        <v>72</v>
      </c>
      <c r="I35" s="58">
        <v>168.65</v>
      </c>
      <c r="J35" s="58"/>
      <c r="K35" s="42" t="s">
        <v>110</v>
      </c>
      <c r="L35" s="58">
        <v>0</v>
      </c>
      <c r="M35" s="58"/>
      <c r="N35" s="42" t="s">
        <v>111</v>
      </c>
      <c r="O35" s="45">
        <v>86</v>
      </c>
      <c r="P35" s="46"/>
      <c r="Q35" s="42" t="s">
        <v>116</v>
      </c>
      <c r="R35" s="45">
        <v>0</v>
      </c>
    </row>
    <row r="36" spans="2:4" ht="15.75">
      <c r="B36" s="9" t="s">
        <v>106</v>
      </c>
      <c r="C36" s="73">
        <v>679.95</v>
      </c>
      <c r="D36" s="73"/>
    </row>
    <row r="37" spans="1:3" ht="12.75">
      <c r="A37" s="57"/>
      <c r="B37" s="77"/>
      <c r="C37" s="77"/>
    </row>
  </sheetData>
  <sheetProtection/>
  <mergeCells count="16">
    <mergeCell ref="C36:D36"/>
    <mergeCell ref="B37:C37"/>
    <mergeCell ref="C31:D31"/>
    <mergeCell ref="C32:D32"/>
    <mergeCell ref="A33:B33"/>
    <mergeCell ref="C33:D33"/>
    <mergeCell ref="C34:D34"/>
    <mergeCell ref="C35:D35"/>
    <mergeCell ref="T3:U3"/>
    <mergeCell ref="C29:D29"/>
    <mergeCell ref="K29:L29"/>
    <mergeCell ref="N29:R29"/>
    <mergeCell ref="C3:I3"/>
    <mergeCell ref="K3:L3"/>
    <mergeCell ref="N3:O3"/>
    <mergeCell ref="Q3:R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8" width="6.7109375" style="0" customWidth="1"/>
    <col min="9" max="9" width="7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</cols>
  <sheetData>
    <row r="1" spans="1:21" ht="18.75">
      <c r="A1" s="4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"/>
    </row>
    <row r="2" ht="7.5" customHeight="1"/>
    <row r="3" spans="3:21" s="2" customFormat="1" ht="15" customHeight="1">
      <c r="C3" s="78">
        <v>2002</v>
      </c>
      <c r="D3" s="78"/>
      <c r="E3" s="78"/>
      <c r="F3" s="78"/>
      <c r="G3" s="78"/>
      <c r="H3" s="78"/>
      <c r="I3" s="78"/>
      <c r="J3" s="3"/>
      <c r="K3" s="78">
        <v>2003</v>
      </c>
      <c r="L3" s="78"/>
      <c r="M3" s="3"/>
      <c r="N3" s="78">
        <v>2004</v>
      </c>
      <c r="O3" s="78"/>
      <c r="P3" s="3"/>
      <c r="Q3" s="78">
        <v>2005</v>
      </c>
      <c r="R3" s="78"/>
      <c r="S3" s="3"/>
      <c r="T3" s="78">
        <v>2006</v>
      </c>
      <c r="U3" s="78"/>
    </row>
    <row r="4" spans="1:21" s="2" customFormat="1" ht="7.5" customHeight="1">
      <c r="A4" s="5"/>
      <c r="B4" s="5"/>
      <c r="C4" s="6"/>
      <c r="D4" s="6"/>
      <c r="E4" s="6"/>
      <c r="F4" s="6"/>
      <c r="G4" s="6"/>
      <c r="H4" s="6"/>
      <c r="I4" s="6"/>
      <c r="J4" s="3"/>
      <c r="K4" s="7"/>
      <c r="L4" s="7"/>
      <c r="M4" s="3"/>
      <c r="N4" s="6"/>
      <c r="O4" s="6"/>
      <c r="P4" s="3"/>
      <c r="Q4" s="7"/>
      <c r="R4" s="7"/>
      <c r="S4" s="3"/>
      <c r="T4" s="6"/>
      <c r="U4" s="6"/>
    </row>
    <row r="5" spans="1:21" s="47" customFormat="1" ht="15">
      <c r="A5" s="53" t="s">
        <v>5</v>
      </c>
      <c r="C5" s="52" t="s">
        <v>2</v>
      </c>
      <c r="D5" s="52" t="s">
        <v>98</v>
      </c>
      <c r="E5" s="52" t="s">
        <v>118</v>
      </c>
      <c r="F5" s="52" t="s">
        <v>99</v>
      </c>
      <c r="G5" s="52" t="s">
        <v>26</v>
      </c>
      <c r="H5" s="52" t="s">
        <v>100</v>
      </c>
      <c r="I5" s="52" t="s">
        <v>101</v>
      </c>
      <c r="J5" s="8"/>
      <c r="K5" s="52" t="s">
        <v>2</v>
      </c>
      <c r="L5" s="52" t="s">
        <v>3</v>
      </c>
      <c r="M5" s="8"/>
      <c r="N5" s="52" t="s">
        <v>2</v>
      </c>
      <c r="O5" s="52" t="s">
        <v>3</v>
      </c>
      <c r="P5" s="8"/>
      <c r="Q5" s="52" t="s">
        <v>2</v>
      </c>
      <c r="R5" s="52" t="s">
        <v>3</v>
      </c>
      <c r="S5" s="8"/>
      <c r="T5" s="52" t="s">
        <v>2</v>
      </c>
      <c r="U5" s="52" t="s">
        <v>3</v>
      </c>
    </row>
    <row r="6" s="2" customFormat="1" ht="7.5" customHeight="1"/>
    <row r="7" spans="1:21" s="47" customFormat="1" ht="15" customHeight="1">
      <c r="A7" s="10" t="s">
        <v>19</v>
      </c>
      <c r="C7" s="48">
        <v>28</v>
      </c>
      <c r="D7" s="49">
        <v>69.25</v>
      </c>
      <c r="E7" s="49">
        <v>1.1</v>
      </c>
      <c r="F7" s="49">
        <v>68.15</v>
      </c>
      <c r="G7" s="49">
        <v>57.6</v>
      </c>
      <c r="H7" s="49">
        <v>0</v>
      </c>
      <c r="I7" s="54">
        <v>125.75</v>
      </c>
      <c r="J7" s="50"/>
      <c r="K7" s="48">
        <v>18</v>
      </c>
      <c r="L7" s="49">
        <v>59.35</v>
      </c>
      <c r="M7" s="50"/>
      <c r="N7" s="48">
        <v>15</v>
      </c>
      <c r="O7" s="49">
        <v>47.5</v>
      </c>
      <c r="P7" s="50"/>
      <c r="Q7" s="48">
        <v>7</v>
      </c>
      <c r="R7" s="49">
        <v>20.1</v>
      </c>
      <c r="S7" s="50"/>
      <c r="T7" s="48">
        <v>5</v>
      </c>
      <c r="U7" s="49">
        <v>13.9</v>
      </c>
    </row>
    <row r="8" spans="1:21" s="47" customFormat="1" ht="15" customHeight="1">
      <c r="A8" s="10" t="s">
        <v>16</v>
      </c>
      <c r="C8" s="48">
        <v>28</v>
      </c>
      <c r="D8" s="49">
        <v>67.8</v>
      </c>
      <c r="E8" s="49">
        <v>1.5</v>
      </c>
      <c r="F8" s="49">
        <v>66.3</v>
      </c>
      <c r="G8" s="49">
        <v>50.2</v>
      </c>
      <c r="H8" s="49">
        <v>0</v>
      </c>
      <c r="I8" s="54">
        <v>116.5</v>
      </c>
      <c r="J8" s="50"/>
      <c r="K8" s="48">
        <v>11</v>
      </c>
      <c r="L8" s="49">
        <v>22</v>
      </c>
      <c r="M8" s="50"/>
      <c r="N8" s="48">
        <v>11</v>
      </c>
      <c r="O8" s="49">
        <v>22</v>
      </c>
      <c r="P8" s="50"/>
      <c r="Q8" s="48">
        <v>11</v>
      </c>
      <c r="R8" s="49">
        <v>21.35</v>
      </c>
      <c r="S8" s="50"/>
      <c r="T8" s="48">
        <v>9</v>
      </c>
      <c r="U8" s="49">
        <v>15.45</v>
      </c>
    </row>
    <row r="9" spans="1:21" s="47" customFormat="1" ht="15" customHeight="1">
      <c r="A9" s="10" t="s">
        <v>22</v>
      </c>
      <c r="C9" s="48">
        <v>28</v>
      </c>
      <c r="D9" s="49">
        <v>66.2</v>
      </c>
      <c r="E9" s="49">
        <v>0</v>
      </c>
      <c r="F9" s="49">
        <v>66.2</v>
      </c>
      <c r="G9" s="49">
        <v>49.8</v>
      </c>
      <c r="H9" s="49">
        <v>0</v>
      </c>
      <c r="I9" s="54">
        <v>116</v>
      </c>
      <c r="J9" s="50"/>
      <c r="K9" s="48">
        <v>7</v>
      </c>
      <c r="L9" s="49">
        <v>23.7</v>
      </c>
      <c r="M9" s="50"/>
      <c r="N9" s="48">
        <v>7</v>
      </c>
      <c r="O9" s="49">
        <v>23.7</v>
      </c>
      <c r="P9" s="50"/>
      <c r="Q9" s="48">
        <v>5</v>
      </c>
      <c r="R9" s="49">
        <v>11.7</v>
      </c>
      <c r="S9" s="50"/>
      <c r="T9" s="48">
        <v>4</v>
      </c>
      <c r="U9" s="49">
        <v>7.9</v>
      </c>
    </row>
    <row r="10" spans="1:21" s="47" customFormat="1" ht="15" customHeight="1">
      <c r="A10" s="10" t="s">
        <v>61</v>
      </c>
      <c r="C10" s="48">
        <v>28</v>
      </c>
      <c r="D10" s="49">
        <v>66.1</v>
      </c>
      <c r="E10" s="49">
        <v>0</v>
      </c>
      <c r="F10" s="49">
        <v>66.1</v>
      </c>
      <c r="G10" s="49">
        <v>49.4</v>
      </c>
      <c r="H10" s="49">
        <v>0</v>
      </c>
      <c r="I10" s="54">
        <v>115.5</v>
      </c>
      <c r="J10" s="50"/>
      <c r="K10" s="48">
        <v>13</v>
      </c>
      <c r="L10" s="49">
        <v>35.9</v>
      </c>
      <c r="M10" s="50"/>
      <c r="N10" s="48">
        <v>9</v>
      </c>
      <c r="O10" s="49">
        <v>19.6</v>
      </c>
      <c r="P10" s="50"/>
      <c r="Q10" s="48">
        <v>9</v>
      </c>
      <c r="R10" s="49">
        <v>19.6</v>
      </c>
      <c r="S10" s="50"/>
      <c r="T10" s="48">
        <v>9</v>
      </c>
      <c r="U10" s="49">
        <v>19.6</v>
      </c>
    </row>
    <row r="11" spans="1:21" s="47" customFormat="1" ht="15" customHeight="1">
      <c r="A11" s="10" t="s">
        <v>15</v>
      </c>
      <c r="C11" s="48">
        <v>28</v>
      </c>
      <c r="D11" s="49">
        <v>68.9</v>
      </c>
      <c r="E11" s="49">
        <v>5.2</v>
      </c>
      <c r="F11" s="49">
        <v>63.7</v>
      </c>
      <c r="G11" s="49">
        <v>39.8</v>
      </c>
      <c r="H11" s="49">
        <v>0</v>
      </c>
      <c r="I11" s="54">
        <v>103.5</v>
      </c>
      <c r="J11" s="50"/>
      <c r="K11" s="48">
        <v>18</v>
      </c>
      <c r="L11" s="49">
        <v>46.65</v>
      </c>
      <c r="M11" s="50"/>
      <c r="N11" s="48">
        <v>16</v>
      </c>
      <c r="O11" s="49">
        <v>43.2</v>
      </c>
      <c r="P11" s="50"/>
      <c r="Q11" s="48">
        <v>11</v>
      </c>
      <c r="R11" s="49">
        <v>20.6</v>
      </c>
      <c r="S11" s="50"/>
      <c r="T11" s="48">
        <v>11</v>
      </c>
      <c r="U11" s="49">
        <v>20.6</v>
      </c>
    </row>
    <row r="12" spans="1:21" s="47" customFormat="1" ht="15" customHeight="1">
      <c r="A12" s="10" t="s">
        <v>29</v>
      </c>
      <c r="C12" s="48">
        <v>28</v>
      </c>
      <c r="D12" s="49">
        <v>61.4</v>
      </c>
      <c r="E12" s="49">
        <v>0</v>
      </c>
      <c r="F12" s="49">
        <v>61.4</v>
      </c>
      <c r="G12" s="49">
        <v>30.6</v>
      </c>
      <c r="H12" s="49">
        <v>0</v>
      </c>
      <c r="I12" s="54">
        <v>92</v>
      </c>
      <c r="J12" s="50"/>
      <c r="K12" s="48">
        <v>10</v>
      </c>
      <c r="L12" s="49">
        <v>31.3</v>
      </c>
      <c r="M12" s="50"/>
      <c r="N12" s="48">
        <v>9</v>
      </c>
      <c r="O12" s="49">
        <v>29.3</v>
      </c>
      <c r="P12" s="50"/>
      <c r="Q12" s="48">
        <v>3</v>
      </c>
      <c r="R12" s="49">
        <v>7.6</v>
      </c>
      <c r="S12" s="50"/>
      <c r="T12" s="48">
        <v>3</v>
      </c>
      <c r="U12" s="49">
        <v>7.6</v>
      </c>
    </row>
    <row r="13" spans="1:21" s="47" customFormat="1" ht="15" customHeight="1">
      <c r="A13" s="10" t="s">
        <v>9</v>
      </c>
      <c r="C13" s="48">
        <v>28</v>
      </c>
      <c r="D13" s="49">
        <v>59.7</v>
      </c>
      <c r="E13" s="49">
        <v>0</v>
      </c>
      <c r="F13" s="49">
        <v>59.7</v>
      </c>
      <c r="G13" s="49">
        <v>23.8</v>
      </c>
      <c r="H13" s="49">
        <v>0</v>
      </c>
      <c r="I13" s="54">
        <v>83.5</v>
      </c>
      <c r="J13" s="51"/>
      <c r="K13" s="48">
        <v>14</v>
      </c>
      <c r="L13" s="49">
        <v>32.6</v>
      </c>
      <c r="M13" s="50"/>
      <c r="N13" s="48">
        <v>10</v>
      </c>
      <c r="O13" s="49">
        <v>17.6</v>
      </c>
      <c r="P13" s="50"/>
      <c r="Q13" s="48">
        <v>7</v>
      </c>
      <c r="R13" s="49">
        <v>11.1</v>
      </c>
      <c r="S13" s="50"/>
      <c r="T13" s="48">
        <v>7</v>
      </c>
      <c r="U13" s="49">
        <v>11.1</v>
      </c>
    </row>
    <row r="14" spans="1:21" s="47" customFormat="1" ht="15" customHeight="1">
      <c r="A14" s="10" t="s">
        <v>11</v>
      </c>
      <c r="C14" s="48">
        <v>27</v>
      </c>
      <c r="D14" s="49">
        <v>59.25</v>
      </c>
      <c r="E14" s="49">
        <v>0</v>
      </c>
      <c r="F14" s="49">
        <v>59.25</v>
      </c>
      <c r="G14" s="49">
        <v>22</v>
      </c>
      <c r="H14" s="49">
        <v>0</v>
      </c>
      <c r="I14" s="54">
        <v>81.25</v>
      </c>
      <c r="J14" s="50"/>
      <c r="K14" s="48">
        <v>15</v>
      </c>
      <c r="L14" s="49">
        <v>41.75</v>
      </c>
      <c r="M14" s="50"/>
      <c r="N14" s="48">
        <v>5</v>
      </c>
      <c r="O14" s="49">
        <v>13.8</v>
      </c>
      <c r="P14" s="50"/>
      <c r="Q14" s="48">
        <v>2</v>
      </c>
      <c r="R14" s="49">
        <v>1</v>
      </c>
      <c r="S14" s="50"/>
      <c r="T14" s="48">
        <v>0</v>
      </c>
      <c r="U14" s="49">
        <v>0</v>
      </c>
    </row>
    <row r="15" spans="1:21" s="47" customFormat="1" ht="15" customHeight="1">
      <c r="A15" s="10" t="s">
        <v>23</v>
      </c>
      <c r="C15" s="48">
        <v>28</v>
      </c>
      <c r="D15" s="49">
        <v>58.05</v>
      </c>
      <c r="E15" s="49">
        <v>0</v>
      </c>
      <c r="F15" s="49">
        <v>58.05</v>
      </c>
      <c r="G15" s="49">
        <v>17.2</v>
      </c>
      <c r="H15" s="49">
        <v>0</v>
      </c>
      <c r="I15" s="54">
        <v>75.25</v>
      </c>
      <c r="J15" s="50"/>
      <c r="K15" s="48">
        <v>14</v>
      </c>
      <c r="L15" s="49">
        <v>32.15</v>
      </c>
      <c r="M15" s="50"/>
      <c r="N15" s="48">
        <v>8</v>
      </c>
      <c r="O15" s="49">
        <v>18.4</v>
      </c>
      <c r="P15" s="50"/>
      <c r="Q15" s="48">
        <v>3</v>
      </c>
      <c r="R15" s="49">
        <v>5.5</v>
      </c>
      <c r="S15" s="50"/>
      <c r="T15" s="48">
        <v>3</v>
      </c>
      <c r="U15" s="49">
        <v>5.5</v>
      </c>
    </row>
    <row r="16" spans="1:21" s="47" customFormat="1" ht="15" customHeight="1">
      <c r="A16" s="10" t="s">
        <v>8</v>
      </c>
      <c r="C16" s="48">
        <v>28</v>
      </c>
      <c r="D16" s="49">
        <v>58.8</v>
      </c>
      <c r="E16" s="49">
        <v>1</v>
      </c>
      <c r="F16" s="49">
        <v>57.8</v>
      </c>
      <c r="G16" s="49">
        <v>16.2</v>
      </c>
      <c r="H16" s="49">
        <v>0</v>
      </c>
      <c r="I16" s="54">
        <v>74</v>
      </c>
      <c r="J16" s="50"/>
      <c r="K16" s="48">
        <v>15</v>
      </c>
      <c r="L16" s="49">
        <v>27.75</v>
      </c>
      <c r="M16" s="50"/>
      <c r="N16" s="48">
        <v>14</v>
      </c>
      <c r="O16" s="49">
        <v>22.05</v>
      </c>
      <c r="P16" s="50"/>
      <c r="Q16" s="48">
        <v>9</v>
      </c>
      <c r="R16" s="49">
        <v>11.85</v>
      </c>
      <c r="S16" s="50"/>
      <c r="T16" s="48">
        <v>9</v>
      </c>
      <c r="U16" s="49">
        <v>11.85</v>
      </c>
    </row>
    <row r="17" spans="1:21" s="47" customFormat="1" ht="15" customHeight="1">
      <c r="A17" s="10" t="s">
        <v>17</v>
      </c>
      <c r="C17" s="48">
        <v>28</v>
      </c>
      <c r="D17" s="49">
        <v>56.85</v>
      </c>
      <c r="E17" s="49">
        <v>0</v>
      </c>
      <c r="F17" s="49">
        <v>56.85</v>
      </c>
      <c r="G17" s="49">
        <v>12.4</v>
      </c>
      <c r="H17" s="49">
        <v>0</v>
      </c>
      <c r="I17" s="54">
        <v>69.25</v>
      </c>
      <c r="J17" s="50"/>
      <c r="K17" s="48">
        <v>16</v>
      </c>
      <c r="L17" s="49">
        <v>41.1</v>
      </c>
      <c r="M17" s="50"/>
      <c r="N17" s="48">
        <v>10</v>
      </c>
      <c r="O17" s="49">
        <v>20.8</v>
      </c>
      <c r="P17" s="50"/>
      <c r="Q17" s="48">
        <v>3</v>
      </c>
      <c r="R17" s="49">
        <v>6.5</v>
      </c>
      <c r="S17" s="50"/>
      <c r="T17" s="48">
        <v>3</v>
      </c>
      <c r="U17" s="49">
        <v>6.5</v>
      </c>
    </row>
    <row r="18" spans="1:21" s="47" customFormat="1" ht="15" customHeight="1">
      <c r="A18" s="10" t="s">
        <v>25</v>
      </c>
      <c r="C18" s="48">
        <v>28</v>
      </c>
      <c r="D18" s="49">
        <v>56.6</v>
      </c>
      <c r="E18" s="49">
        <v>1.5</v>
      </c>
      <c r="F18" s="49">
        <v>55.1</v>
      </c>
      <c r="G18" s="49">
        <v>5.4</v>
      </c>
      <c r="H18" s="49">
        <v>0</v>
      </c>
      <c r="I18" s="54">
        <v>60.5</v>
      </c>
      <c r="J18" s="50"/>
      <c r="K18" s="48">
        <v>15</v>
      </c>
      <c r="L18" s="49">
        <v>29.95</v>
      </c>
      <c r="M18" s="50"/>
      <c r="N18" s="48">
        <v>8</v>
      </c>
      <c r="O18" s="49">
        <v>11.25</v>
      </c>
      <c r="P18" s="50"/>
      <c r="Q18" s="48">
        <v>8</v>
      </c>
      <c r="R18" s="49">
        <v>11</v>
      </c>
      <c r="S18" s="50"/>
      <c r="T18" s="48">
        <v>8</v>
      </c>
      <c r="U18" s="49">
        <v>11</v>
      </c>
    </row>
    <row r="19" spans="1:21" s="47" customFormat="1" ht="15" customHeight="1">
      <c r="A19" s="10" t="s">
        <v>13</v>
      </c>
      <c r="C19" s="48">
        <v>28</v>
      </c>
      <c r="D19" s="49">
        <v>56</v>
      </c>
      <c r="E19" s="49">
        <v>1.3</v>
      </c>
      <c r="F19" s="49">
        <v>54.7</v>
      </c>
      <c r="G19" s="49">
        <v>4.7</v>
      </c>
      <c r="H19" s="49">
        <v>0</v>
      </c>
      <c r="I19" s="54">
        <v>59.4</v>
      </c>
      <c r="J19" s="50"/>
      <c r="K19" s="48">
        <v>16</v>
      </c>
      <c r="L19" s="49">
        <v>39.7</v>
      </c>
      <c r="M19" s="50"/>
      <c r="N19" s="48">
        <v>11</v>
      </c>
      <c r="O19" s="49">
        <v>35.2</v>
      </c>
      <c r="P19" s="50"/>
      <c r="Q19" s="48">
        <v>8</v>
      </c>
      <c r="R19" s="49">
        <v>17.2</v>
      </c>
      <c r="S19" s="50"/>
      <c r="T19" s="48">
        <v>4</v>
      </c>
      <c r="U19" s="49">
        <v>6.8</v>
      </c>
    </row>
    <row r="20" spans="1:21" s="47" customFormat="1" ht="15" customHeight="1">
      <c r="A20" s="10" t="s">
        <v>10</v>
      </c>
      <c r="C20" s="48">
        <v>28</v>
      </c>
      <c r="D20" s="49">
        <v>55.95</v>
      </c>
      <c r="E20" s="49">
        <v>1.6</v>
      </c>
      <c r="F20" s="49">
        <v>54.35</v>
      </c>
      <c r="G20" s="49">
        <v>4.35</v>
      </c>
      <c r="H20" s="49">
        <v>0</v>
      </c>
      <c r="I20" s="54">
        <v>58.7</v>
      </c>
      <c r="J20" s="50"/>
      <c r="K20" s="48">
        <v>16</v>
      </c>
      <c r="L20" s="49">
        <v>41.05</v>
      </c>
      <c r="M20" s="50"/>
      <c r="N20" s="48">
        <v>9</v>
      </c>
      <c r="O20" s="49">
        <v>23</v>
      </c>
      <c r="P20" s="50"/>
      <c r="Q20" s="48">
        <v>2</v>
      </c>
      <c r="R20" s="49">
        <v>3</v>
      </c>
      <c r="S20" s="50"/>
      <c r="T20" s="48">
        <v>2</v>
      </c>
      <c r="U20" s="49">
        <v>3</v>
      </c>
    </row>
    <row r="21" spans="1:21" s="47" customFormat="1" ht="15" customHeight="1">
      <c r="A21" s="10" t="s">
        <v>21</v>
      </c>
      <c r="B21" s="60"/>
      <c r="C21" s="48">
        <v>28</v>
      </c>
      <c r="D21" s="49">
        <v>53.65</v>
      </c>
      <c r="E21" s="49">
        <v>0</v>
      </c>
      <c r="F21" s="49">
        <v>53.65</v>
      </c>
      <c r="G21" s="49">
        <v>3.65</v>
      </c>
      <c r="H21" s="49">
        <v>0</v>
      </c>
      <c r="I21" s="54">
        <v>57.3</v>
      </c>
      <c r="J21" s="50"/>
      <c r="K21" s="48">
        <v>14</v>
      </c>
      <c r="L21" s="49">
        <v>39.35</v>
      </c>
      <c r="M21" s="50"/>
      <c r="N21" s="48">
        <v>8</v>
      </c>
      <c r="O21" s="49">
        <v>17.6</v>
      </c>
      <c r="P21" s="50"/>
      <c r="Q21" s="48">
        <v>2</v>
      </c>
      <c r="R21" s="49">
        <v>4.4</v>
      </c>
      <c r="S21" s="50"/>
      <c r="T21" s="48">
        <v>2</v>
      </c>
      <c r="U21" s="49">
        <v>4.4</v>
      </c>
    </row>
    <row r="22" spans="1:21" s="47" customFormat="1" ht="15" customHeight="1">
      <c r="A22" s="10" t="s">
        <v>24</v>
      </c>
      <c r="B22" s="60"/>
      <c r="C22" s="48">
        <v>28</v>
      </c>
      <c r="D22" s="49">
        <v>50.65</v>
      </c>
      <c r="E22" s="49">
        <v>0</v>
      </c>
      <c r="F22" s="49">
        <v>50.65</v>
      </c>
      <c r="G22" s="49">
        <v>0.65</v>
      </c>
      <c r="H22" s="49">
        <v>0</v>
      </c>
      <c r="I22" s="54">
        <v>51.3</v>
      </c>
      <c r="J22" s="50"/>
      <c r="K22" s="48">
        <v>14</v>
      </c>
      <c r="L22" s="49">
        <v>31.45</v>
      </c>
      <c r="M22" s="50"/>
      <c r="N22" s="48">
        <v>10</v>
      </c>
      <c r="O22" s="49">
        <v>21.85</v>
      </c>
      <c r="P22" s="50"/>
      <c r="Q22" s="48">
        <v>2</v>
      </c>
      <c r="R22" s="49">
        <v>1.35</v>
      </c>
      <c r="S22" s="50"/>
      <c r="T22" s="48">
        <v>2</v>
      </c>
      <c r="U22" s="49">
        <v>1.35</v>
      </c>
    </row>
    <row r="23" spans="1:21" s="47" customFormat="1" ht="15" customHeight="1">
      <c r="A23" s="10" t="s">
        <v>12</v>
      </c>
      <c r="C23" s="48">
        <v>20</v>
      </c>
      <c r="D23" s="49">
        <v>50.2</v>
      </c>
      <c r="E23" s="49">
        <v>0.5</v>
      </c>
      <c r="F23" s="49">
        <v>49.7</v>
      </c>
      <c r="G23" s="49">
        <v>0</v>
      </c>
      <c r="H23" s="49">
        <v>0</v>
      </c>
      <c r="I23" s="54">
        <v>49.7</v>
      </c>
      <c r="J23" s="50"/>
      <c r="K23" s="48">
        <v>9</v>
      </c>
      <c r="L23" s="49">
        <v>31.3</v>
      </c>
      <c r="M23" s="50"/>
      <c r="N23" s="48">
        <v>7</v>
      </c>
      <c r="O23" s="49">
        <v>20.8</v>
      </c>
      <c r="P23" s="50"/>
      <c r="Q23" s="48">
        <v>4</v>
      </c>
      <c r="R23" s="49">
        <v>5.8</v>
      </c>
      <c r="S23" s="50"/>
      <c r="T23" s="48">
        <v>4</v>
      </c>
      <c r="U23" s="49">
        <v>5.8</v>
      </c>
    </row>
    <row r="24" spans="1:21" s="47" customFormat="1" ht="15" customHeight="1">
      <c r="A24" s="10" t="s">
        <v>20</v>
      </c>
      <c r="C24" s="48">
        <v>22</v>
      </c>
      <c r="D24" s="49">
        <v>49.45</v>
      </c>
      <c r="E24" s="49">
        <v>1</v>
      </c>
      <c r="F24" s="49">
        <v>48.45</v>
      </c>
      <c r="G24" s="49">
        <v>0</v>
      </c>
      <c r="H24" s="49">
        <v>0</v>
      </c>
      <c r="I24" s="54">
        <v>48.45</v>
      </c>
      <c r="J24" s="50"/>
      <c r="K24" s="48">
        <v>8</v>
      </c>
      <c r="L24" s="49">
        <v>33.25</v>
      </c>
      <c r="M24" s="50"/>
      <c r="N24" s="48">
        <v>7</v>
      </c>
      <c r="O24" s="49">
        <v>28</v>
      </c>
      <c r="P24" s="50"/>
      <c r="Q24" s="48">
        <v>5</v>
      </c>
      <c r="R24" s="49">
        <v>16</v>
      </c>
      <c r="S24" s="50"/>
      <c r="T24" s="48">
        <v>5</v>
      </c>
      <c r="U24" s="49">
        <v>16</v>
      </c>
    </row>
    <row r="25" spans="1:21" s="47" customFormat="1" ht="15" customHeight="1">
      <c r="A25" s="10" t="s">
        <v>14</v>
      </c>
      <c r="C25" s="48">
        <v>18</v>
      </c>
      <c r="D25" s="49">
        <v>45.85</v>
      </c>
      <c r="E25" s="49">
        <v>0</v>
      </c>
      <c r="F25" s="49">
        <v>45.85</v>
      </c>
      <c r="G25" s="49">
        <v>0</v>
      </c>
      <c r="H25" s="49">
        <v>0</v>
      </c>
      <c r="I25" s="54">
        <v>45.85</v>
      </c>
      <c r="J25" s="50"/>
      <c r="K25" s="48">
        <v>9</v>
      </c>
      <c r="L25" s="49">
        <v>29.05</v>
      </c>
      <c r="M25" s="50"/>
      <c r="N25" s="48">
        <v>8</v>
      </c>
      <c r="O25" s="49">
        <v>26.55</v>
      </c>
      <c r="P25" s="50"/>
      <c r="Q25" s="48">
        <v>6</v>
      </c>
      <c r="R25" s="49">
        <v>20.45</v>
      </c>
      <c r="S25" s="50"/>
      <c r="T25" s="48">
        <v>4</v>
      </c>
      <c r="U25" s="49">
        <v>12.4</v>
      </c>
    </row>
    <row r="26" spans="1:21" s="47" customFormat="1" ht="15" customHeight="1">
      <c r="A26" s="10" t="s">
        <v>18</v>
      </c>
      <c r="C26" s="48">
        <v>17</v>
      </c>
      <c r="D26" s="49">
        <v>44.3</v>
      </c>
      <c r="E26" s="49">
        <v>0</v>
      </c>
      <c r="F26" s="49">
        <v>44.3</v>
      </c>
      <c r="G26" s="49">
        <v>0</v>
      </c>
      <c r="H26" s="49">
        <v>0</v>
      </c>
      <c r="I26" s="54">
        <v>44.3</v>
      </c>
      <c r="J26" s="50"/>
      <c r="K26" s="48">
        <v>8</v>
      </c>
      <c r="L26" s="49">
        <v>25.2</v>
      </c>
      <c r="M26" s="50"/>
      <c r="N26" s="48">
        <v>2</v>
      </c>
      <c r="O26" s="49">
        <v>3.8</v>
      </c>
      <c r="P26" s="50"/>
      <c r="Q26" s="48">
        <v>2</v>
      </c>
      <c r="R26" s="49">
        <v>3.8</v>
      </c>
      <c r="S26" s="50"/>
      <c r="T26" s="48">
        <v>2</v>
      </c>
      <c r="U26" s="49">
        <v>3.8</v>
      </c>
    </row>
    <row r="27" spans="1:10" s="47" customFormat="1" ht="15" customHeight="1">
      <c r="A27" s="10"/>
      <c r="C27" s="48"/>
      <c r="D27" s="49"/>
      <c r="E27" s="49"/>
      <c r="F27" s="49"/>
      <c r="G27" s="49"/>
      <c r="H27" s="49"/>
      <c r="I27" s="54"/>
      <c r="J27" s="50"/>
    </row>
    <row r="28" ht="7.5" customHeight="1"/>
    <row r="29" spans="3:18" ht="12.75">
      <c r="C29" s="80" t="s">
        <v>117</v>
      </c>
      <c r="D29" s="80"/>
      <c r="G29" s="52" t="s">
        <v>77</v>
      </c>
      <c r="H29" s="56" t="s">
        <v>102</v>
      </c>
      <c r="I29" s="56" t="s">
        <v>2</v>
      </c>
      <c r="J29" s="79" t="s">
        <v>3</v>
      </c>
      <c r="K29" s="79"/>
      <c r="L29" s="56"/>
      <c r="N29" s="79" t="s">
        <v>119</v>
      </c>
      <c r="O29" s="79"/>
      <c r="P29" s="79"/>
      <c r="Q29" s="79"/>
      <c r="R29" s="79"/>
    </row>
    <row r="30" spans="7:8" ht="6" customHeight="1">
      <c r="G30" s="43"/>
      <c r="H30" s="11"/>
    </row>
    <row r="31" spans="2:18" ht="15.75">
      <c r="B31" s="9" t="s">
        <v>103</v>
      </c>
      <c r="C31" s="74">
        <v>1140.25</v>
      </c>
      <c r="D31" s="75"/>
      <c r="G31" s="42">
        <v>2002</v>
      </c>
      <c r="H31" s="45">
        <v>50</v>
      </c>
      <c r="I31" s="44">
        <v>524</v>
      </c>
      <c r="J31" s="82">
        <v>1140.25</v>
      </c>
      <c r="K31" s="82"/>
      <c r="L31" s="58"/>
      <c r="M31" s="58"/>
      <c r="N31" s="42" t="s">
        <v>107</v>
      </c>
      <c r="O31" s="45">
        <v>346</v>
      </c>
      <c r="P31" s="46"/>
      <c r="Q31" s="42" t="s">
        <v>112</v>
      </c>
      <c r="R31" s="45">
        <v>29</v>
      </c>
    </row>
    <row r="32" spans="2:18" ht="15.75">
      <c r="B32" s="9" t="s">
        <v>26</v>
      </c>
      <c r="C32" s="74">
        <v>387.75</v>
      </c>
      <c r="D32" s="75"/>
      <c r="G32" s="42">
        <v>2003</v>
      </c>
      <c r="H32" s="45">
        <v>55</v>
      </c>
      <c r="I32" s="44">
        <v>260</v>
      </c>
      <c r="J32" s="82">
        <v>694.55</v>
      </c>
      <c r="K32" s="82"/>
      <c r="L32" s="58"/>
      <c r="M32" s="58"/>
      <c r="N32" s="42" t="s">
        <v>108</v>
      </c>
      <c r="O32" s="45">
        <v>247</v>
      </c>
      <c r="P32" s="46"/>
      <c r="Q32" s="42" t="s">
        <v>113</v>
      </c>
      <c r="R32" s="45">
        <v>0</v>
      </c>
    </row>
    <row r="33" spans="2:18" ht="15.75">
      <c r="B33" s="9" t="s">
        <v>104</v>
      </c>
      <c r="C33" s="74">
        <v>1528</v>
      </c>
      <c r="D33" s="75"/>
      <c r="G33" s="42">
        <v>2004</v>
      </c>
      <c r="H33" s="45">
        <v>60.5</v>
      </c>
      <c r="I33" s="44">
        <v>184</v>
      </c>
      <c r="J33" s="82">
        <v>466</v>
      </c>
      <c r="K33" s="82"/>
      <c r="L33" s="58"/>
      <c r="M33" s="58"/>
      <c r="N33" s="42" t="s">
        <v>109</v>
      </c>
      <c r="O33" s="45">
        <v>178</v>
      </c>
      <c r="P33" s="46"/>
      <c r="Q33" s="42" t="s">
        <v>114</v>
      </c>
      <c r="R33" s="45">
        <v>0</v>
      </c>
    </row>
    <row r="34" spans="2:18" ht="15.75">
      <c r="B34" s="9" t="s">
        <v>105</v>
      </c>
      <c r="C34" s="73">
        <v>988</v>
      </c>
      <c r="D34" s="73"/>
      <c r="G34" s="42">
        <v>2005</v>
      </c>
      <c r="H34" s="45">
        <v>66.55</v>
      </c>
      <c r="I34" s="44">
        <v>109</v>
      </c>
      <c r="J34" s="82">
        <v>219.9</v>
      </c>
      <c r="K34" s="82"/>
      <c r="L34" s="58"/>
      <c r="M34" s="58"/>
      <c r="N34" s="42" t="s">
        <v>110</v>
      </c>
      <c r="O34" s="45">
        <v>119</v>
      </c>
      <c r="P34" s="46"/>
      <c r="Q34" s="42" t="s">
        <v>115</v>
      </c>
      <c r="R34" s="45">
        <v>0</v>
      </c>
    </row>
    <row r="35" spans="2:18" ht="15.75">
      <c r="B35" s="9" t="s">
        <v>106</v>
      </c>
      <c r="C35" s="73">
        <v>540</v>
      </c>
      <c r="D35" s="73"/>
      <c r="G35" s="42">
        <v>2006</v>
      </c>
      <c r="H35" s="45">
        <v>73.2</v>
      </c>
      <c r="I35" s="44">
        <v>96</v>
      </c>
      <c r="J35" s="82">
        <v>184.55</v>
      </c>
      <c r="K35" s="82"/>
      <c r="L35" s="58"/>
      <c r="M35" s="58"/>
      <c r="N35" s="42" t="s">
        <v>111</v>
      </c>
      <c r="O35" s="45">
        <v>69</v>
      </c>
      <c r="P35" s="46"/>
      <c r="Q35" s="42" t="s">
        <v>116</v>
      </c>
      <c r="R35" s="45">
        <v>0</v>
      </c>
    </row>
    <row r="36" ht="12.75">
      <c r="A36" s="55"/>
    </row>
    <row r="37" spans="1:3" ht="12.75">
      <c r="A37" s="57"/>
      <c r="B37" s="77"/>
      <c r="C37" s="77"/>
    </row>
  </sheetData>
  <sheetProtection/>
  <mergeCells count="19">
    <mergeCell ref="N3:O3"/>
    <mergeCell ref="Q3:R3"/>
    <mergeCell ref="C31:D31"/>
    <mergeCell ref="J31:K31"/>
    <mergeCell ref="C32:D32"/>
    <mergeCell ref="J32:K32"/>
    <mergeCell ref="T3:U3"/>
    <mergeCell ref="C29:D29"/>
    <mergeCell ref="J29:K29"/>
    <mergeCell ref="N29:R29"/>
    <mergeCell ref="C3:I3"/>
    <mergeCell ref="K3:L3"/>
    <mergeCell ref="C35:D35"/>
    <mergeCell ref="J35:K35"/>
    <mergeCell ref="B37:C37"/>
    <mergeCell ref="C33:D33"/>
    <mergeCell ref="J33:K33"/>
    <mergeCell ref="C34:D34"/>
    <mergeCell ref="J34:K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22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374</v>
      </c>
      <c r="C5" s="19" t="s">
        <v>42</v>
      </c>
      <c r="D5" s="19" t="s">
        <v>48</v>
      </c>
      <c r="E5" s="35" t="s">
        <v>70</v>
      </c>
      <c r="F5" s="36">
        <v>5.95</v>
      </c>
      <c r="G5" s="13">
        <v>2008</v>
      </c>
      <c r="I5" s="38">
        <f aca="true" t="shared" si="0" ref="I5:M14">+IF($G5&gt;=I$3,$F5,0)</f>
        <v>5.95</v>
      </c>
      <c r="J5" s="38">
        <f t="shared" si="0"/>
        <v>5.95</v>
      </c>
      <c r="K5" s="38">
        <f t="shared" si="0"/>
        <v>5.95</v>
      </c>
      <c r="L5" s="38">
        <f t="shared" si="0"/>
        <v>5.95</v>
      </c>
      <c r="M5" s="38">
        <f t="shared" si="0"/>
        <v>5.95</v>
      </c>
    </row>
    <row r="6" spans="1:13" ht="12.75">
      <c r="A6" s="23">
        <v>2</v>
      </c>
      <c r="B6" s="37" t="s">
        <v>372</v>
      </c>
      <c r="C6" s="19" t="s">
        <v>35</v>
      </c>
      <c r="D6" s="19" t="s">
        <v>48</v>
      </c>
      <c r="E6" s="35" t="s">
        <v>70</v>
      </c>
      <c r="F6" s="36">
        <v>3</v>
      </c>
      <c r="G6" s="13">
        <v>2008</v>
      </c>
      <c r="I6" s="39">
        <f t="shared" si="0"/>
        <v>3</v>
      </c>
      <c r="J6" s="39">
        <f t="shared" si="0"/>
        <v>3</v>
      </c>
      <c r="K6" s="39">
        <f t="shared" si="0"/>
        <v>3</v>
      </c>
      <c r="L6" s="39">
        <f t="shared" si="0"/>
        <v>3</v>
      </c>
      <c r="M6" s="39">
        <f t="shared" si="0"/>
        <v>3</v>
      </c>
    </row>
    <row r="7" spans="1:13" ht="12.75">
      <c r="A7" s="23">
        <v>3</v>
      </c>
      <c r="B7" s="37" t="s">
        <v>373</v>
      </c>
      <c r="C7" s="19" t="s">
        <v>54</v>
      </c>
      <c r="D7" s="19" t="s">
        <v>39</v>
      </c>
      <c r="E7" s="35" t="s">
        <v>70</v>
      </c>
      <c r="F7" s="36">
        <v>0.9</v>
      </c>
      <c r="G7" s="13">
        <v>2008</v>
      </c>
      <c r="I7" s="39">
        <f t="shared" si="0"/>
        <v>0.9</v>
      </c>
      <c r="J7" s="39">
        <f t="shared" si="0"/>
        <v>0.9</v>
      </c>
      <c r="K7" s="39">
        <f t="shared" si="0"/>
        <v>0.9</v>
      </c>
      <c r="L7" s="39">
        <f t="shared" si="0"/>
        <v>0.9</v>
      </c>
      <c r="M7" s="39">
        <f t="shared" si="0"/>
        <v>0.9</v>
      </c>
    </row>
    <row r="8" spans="1:13" ht="12.75">
      <c r="A8" s="23">
        <v>4</v>
      </c>
      <c r="B8" s="63" t="s">
        <v>633</v>
      </c>
      <c r="C8" s="19" t="s">
        <v>47</v>
      </c>
      <c r="D8" s="19" t="s">
        <v>66</v>
      </c>
      <c r="E8" s="35" t="s">
        <v>70</v>
      </c>
      <c r="F8" s="36">
        <v>0.75</v>
      </c>
      <c r="G8" s="13">
        <v>2008</v>
      </c>
      <c r="I8" s="39">
        <f t="shared" si="0"/>
        <v>0.75</v>
      </c>
      <c r="J8" s="39">
        <f t="shared" si="0"/>
        <v>0.75</v>
      </c>
      <c r="K8" s="39">
        <f t="shared" si="0"/>
        <v>0.75</v>
      </c>
      <c r="L8" s="39">
        <f t="shared" si="0"/>
        <v>0.75</v>
      </c>
      <c r="M8" s="39">
        <f t="shared" si="0"/>
        <v>0.75</v>
      </c>
    </row>
    <row r="9" spans="1:13" ht="12.75">
      <c r="A9" s="23">
        <v>5</v>
      </c>
      <c r="B9" s="18" t="s">
        <v>654</v>
      </c>
      <c r="C9" s="19" t="s">
        <v>47</v>
      </c>
      <c r="D9" s="19" t="s">
        <v>50</v>
      </c>
      <c r="E9" s="19" t="s">
        <v>70</v>
      </c>
      <c r="F9" s="41">
        <v>0.6</v>
      </c>
      <c r="G9" s="19">
        <v>2008</v>
      </c>
      <c r="I9" s="39">
        <f t="shared" si="0"/>
        <v>0.6</v>
      </c>
      <c r="J9" s="39">
        <f t="shared" si="0"/>
        <v>0.6</v>
      </c>
      <c r="K9" s="39">
        <f t="shared" si="0"/>
        <v>0.6</v>
      </c>
      <c r="L9" s="39">
        <f t="shared" si="0"/>
        <v>0.6</v>
      </c>
      <c r="M9" s="39">
        <f t="shared" si="0"/>
        <v>0.6</v>
      </c>
    </row>
    <row r="10" spans="1:13" ht="12.75">
      <c r="A10" s="23">
        <v>6</v>
      </c>
      <c r="B10" s="37" t="s">
        <v>395</v>
      </c>
      <c r="C10" s="19" t="s">
        <v>35</v>
      </c>
      <c r="D10" s="19" t="s">
        <v>31</v>
      </c>
      <c r="E10" s="35" t="s">
        <v>70</v>
      </c>
      <c r="F10" s="36">
        <v>7</v>
      </c>
      <c r="G10" s="14">
        <v>2007</v>
      </c>
      <c r="I10" s="39">
        <f t="shared" si="0"/>
        <v>7</v>
      </c>
      <c r="J10" s="39">
        <f t="shared" si="0"/>
        <v>7</v>
      </c>
      <c r="K10" s="39">
        <f t="shared" si="0"/>
        <v>7</v>
      </c>
      <c r="L10" s="39">
        <f t="shared" si="0"/>
        <v>7</v>
      </c>
      <c r="M10" s="39">
        <f t="shared" si="0"/>
        <v>0</v>
      </c>
    </row>
    <row r="11" spans="1:13" ht="12.75">
      <c r="A11" s="23">
        <v>7</v>
      </c>
      <c r="B11" s="37" t="s">
        <v>396</v>
      </c>
      <c r="C11" s="19" t="s">
        <v>33</v>
      </c>
      <c r="D11" s="19" t="s">
        <v>62</v>
      </c>
      <c r="E11" s="35" t="s">
        <v>70</v>
      </c>
      <c r="F11" s="36">
        <v>2.95</v>
      </c>
      <c r="G11" s="13">
        <v>2007</v>
      </c>
      <c r="I11" s="39">
        <f t="shared" si="0"/>
        <v>2.95</v>
      </c>
      <c r="J11" s="39">
        <f t="shared" si="0"/>
        <v>2.95</v>
      </c>
      <c r="K11" s="39">
        <f t="shared" si="0"/>
        <v>2.95</v>
      </c>
      <c r="L11" s="39">
        <f t="shared" si="0"/>
        <v>2.95</v>
      </c>
      <c r="M11" s="39">
        <f t="shared" si="0"/>
        <v>0</v>
      </c>
    </row>
    <row r="12" spans="1:13" ht="12.75">
      <c r="A12" s="23">
        <v>8</v>
      </c>
      <c r="B12" s="37" t="s">
        <v>148</v>
      </c>
      <c r="C12" s="19" t="s">
        <v>33</v>
      </c>
      <c r="D12" s="19" t="s">
        <v>40</v>
      </c>
      <c r="E12" s="35" t="s">
        <v>70</v>
      </c>
      <c r="F12" s="36">
        <v>1.15</v>
      </c>
      <c r="G12" s="13">
        <v>2007</v>
      </c>
      <c r="I12" s="39">
        <f t="shared" si="0"/>
        <v>1.15</v>
      </c>
      <c r="J12" s="39">
        <f t="shared" si="0"/>
        <v>1.15</v>
      </c>
      <c r="K12" s="39">
        <f t="shared" si="0"/>
        <v>1.15</v>
      </c>
      <c r="L12" s="39">
        <f t="shared" si="0"/>
        <v>1.15</v>
      </c>
      <c r="M12" s="39">
        <f t="shared" si="0"/>
        <v>0</v>
      </c>
    </row>
    <row r="13" spans="1:13" ht="12.75">
      <c r="A13" s="23">
        <v>9</v>
      </c>
      <c r="B13" s="37" t="s">
        <v>397</v>
      </c>
      <c r="C13" s="19" t="s">
        <v>33</v>
      </c>
      <c r="D13" s="19" t="s">
        <v>65</v>
      </c>
      <c r="E13" s="35" t="s">
        <v>70</v>
      </c>
      <c r="F13" s="36">
        <v>0.9</v>
      </c>
      <c r="G13" s="13">
        <v>2007</v>
      </c>
      <c r="I13" s="39">
        <f t="shared" si="0"/>
        <v>0.9</v>
      </c>
      <c r="J13" s="39">
        <f t="shared" si="0"/>
        <v>0.9</v>
      </c>
      <c r="K13" s="39">
        <f t="shared" si="0"/>
        <v>0.9</v>
      </c>
      <c r="L13" s="39">
        <f t="shared" si="0"/>
        <v>0.9</v>
      </c>
      <c r="M13" s="39">
        <f t="shared" si="0"/>
        <v>0</v>
      </c>
    </row>
    <row r="14" spans="1:13" ht="12.75">
      <c r="A14" s="23">
        <v>10</v>
      </c>
      <c r="B14" s="63" t="s">
        <v>398</v>
      </c>
      <c r="C14" s="19" t="s">
        <v>54</v>
      </c>
      <c r="D14" s="19" t="s">
        <v>38</v>
      </c>
      <c r="E14" s="35" t="s">
        <v>70</v>
      </c>
      <c r="F14" s="36">
        <v>0.55</v>
      </c>
      <c r="G14" s="13">
        <v>2007</v>
      </c>
      <c r="I14" s="39">
        <f t="shared" si="0"/>
        <v>0.55</v>
      </c>
      <c r="J14" s="39">
        <f t="shared" si="0"/>
        <v>0.55</v>
      </c>
      <c r="K14" s="39">
        <f t="shared" si="0"/>
        <v>0.55</v>
      </c>
      <c r="L14" s="39">
        <f t="shared" si="0"/>
        <v>0.55</v>
      </c>
      <c r="M14" s="39">
        <f t="shared" si="0"/>
        <v>0</v>
      </c>
    </row>
    <row r="15" spans="1:13" ht="12.75">
      <c r="A15" s="23">
        <v>11</v>
      </c>
      <c r="B15" s="37" t="s">
        <v>399</v>
      </c>
      <c r="C15" s="19" t="s">
        <v>35</v>
      </c>
      <c r="D15" s="19" t="s">
        <v>68</v>
      </c>
      <c r="E15" s="35" t="s">
        <v>70</v>
      </c>
      <c r="F15" s="36">
        <v>0.55</v>
      </c>
      <c r="G15" s="13">
        <v>2007</v>
      </c>
      <c r="I15" s="39">
        <f aca="true" t="shared" si="1" ref="I15:M24">+IF($G15&gt;=I$3,$F15,0)</f>
        <v>0.55</v>
      </c>
      <c r="J15" s="39">
        <f t="shared" si="1"/>
        <v>0.55</v>
      </c>
      <c r="K15" s="39">
        <f t="shared" si="1"/>
        <v>0.55</v>
      </c>
      <c r="L15" s="39">
        <f t="shared" si="1"/>
        <v>0.55</v>
      </c>
      <c r="M15" s="39">
        <f t="shared" si="1"/>
        <v>0</v>
      </c>
    </row>
    <row r="16" spans="1:13" ht="12.75">
      <c r="A16" s="23">
        <v>12</v>
      </c>
      <c r="B16" s="37" t="s">
        <v>151</v>
      </c>
      <c r="C16" s="19" t="s">
        <v>33</v>
      </c>
      <c r="D16" s="19" t="s">
        <v>38</v>
      </c>
      <c r="E16" s="35" t="s">
        <v>70</v>
      </c>
      <c r="F16" s="39">
        <v>0.55</v>
      </c>
      <c r="G16" s="35">
        <v>2007</v>
      </c>
      <c r="I16" s="39">
        <f t="shared" si="1"/>
        <v>0.55</v>
      </c>
      <c r="J16" s="39">
        <f t="shared" si="1"/>
        <v>0.55</v>
      </c>
      <c r="K16" s="39">
        <f t="shared" si="1"/>
        <v>0.55</v>
      </c>
      <c r="L16" s="39">
        <f t="shared" si="1"/>
        <v>0.55</v>
      </c>
      <c r="M16" s="39">
        <f t="shared" si="1"/>
        <v>0</v>
      </c>
    </row>
    <row r="17" spans="1:13" ht="12.75">
      <c r="A17" s="23">
        <v>13</v>
      </c>
      <c r="B17" s="37" t="s">
        <v>411</v>
      </c>
      <c r="C17" s="19" t="s">
        <v>35</v>
      </c>
      <c r="D17" s="19" t="s">
        <v>49</v>
      </c>
      <c r="E17" s="35" t="s">
        <v>70</v>
      </c>
      <c r="F17" s="36">
        <v>10</v>
      </c>
      <c r="G17" s="13">
        <v>2006</v>
      </c>
      <c r="I17" s="39">
        <f t="shared" si="1"/>
        <v>10</v>
      </c>
      <c r="J17" s="39">
        <f t="shared" si="1"/>
        <v>10</v>
      </c>
      <c r="K17" s="39">
        <f t="shared" si="1"/>
        <v>10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400</v>
      </c>
      <c r="C18" s="19" t="s">
        <v>33</v>
      </c>
      <c r="D18" s="19" t="s">
        <v>56</v>
      </c>
      <c r="E18" s="35" t="s">
        <v>70</v>
      </c>
      <c r="F18" s="36">
        <v>2.7</v>
      </c>
      <c r="G18" s="13">
        <v>2006</v>
      </c>
      <c r="I18" s="39">
        <f t="shared" si="1"/>
        <v>2.7</v>
      </c>
      <c r="J18" s="39">
        <f t="shared" si="1"/>
        <v>2.7</v>
      </c>
      <c r="K18" s="39">
        <f t="shared" si="1"/>
        <v>2.7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401</v>
      </c>
      <c r="C19" s="19" t="s">
        <v>30</v>
      </c>
      <c r="D19" s="19" t="s">
        <v>50</v>
      </c>
      <c r="E19" s="35" t="s">
        <v>70</v>
      </c>
      <c r="F19" s="36">
        <v>2.6</v>
      </c>
      <c r="G19" s="13">
        <v>2006</v>
      </c>
      <c r="I19" s="39">
        <f t="shared" si="1"/>
        <v>2.6</v>
      </c>
      <c r="J19" s="39">
        <f t="shared" si="1"/>
        <v>2.6</v>
      </c>
      <c r="K19" s="39">
        <f t="shared" si="1"/>
        <v>2.6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402</v>
      </c>
      <c r="C20" s="19" t="s">
        <v>33</v>
      </c>
      <c r="D20" s="19" t="s">
        <v>55</v>
      </c>
      <c r="E20" s="35" t="s">
        <v>70</v>
      </c>
      <c r="F20" s="36">
        <v>2</v>
      </c>
      <c r="G20" s="13">
        <v>2006</v>
      </c>
      <c r="I20" s="39">
        <f t="shared" si="1"/>
        <v>2</v>
      </c>
      <c r="J20" s="39">
        <f t="shared" si="1"/>
        <v>2</v>
      </c>
      <c r="K20" s="39">
        <f t="shared" si="1"/>
        <v>2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406</v>
      </c>
      <c r="C21" s="19" t="s">
        <v>34</v>
      </c>
      <c r="D21" s="19" t="s">
        <v>50</v>
      </c>
      <c r="E21" s="35" t="s">
        <v>70</v>
      </c>
      <c r="F21" s="39">
        <v>0.5</v>
      </c>
      <c r="G21" s="35">
        <v>2006</v>
      </c>
      <c r="I21" s="39">
        <f t="shared" si="1"/>
        <v>0.5</v>
      </c>
      <c r="J21" s="39">
        <f t="shared" si="1"/>
        <v>0.5</v>
      </c>
      <c r="K21" s="39">
        <f t="shared" si="1"/>
        <v>0.5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407</v>
      </c>
      <c r="C22" s="19" t="s">
        <v>35</v>
      </c>
      <c r="D22" s="19" t="s">
        <v>57</v>
      </c>
      <c r="E22" s="35" t="s">
        <v>70</v>
      </c>
      <c r="F22" s="36">
        <v>3.1</v>
      </c>
      <c r="G22" s="13">
        <v>2004</v>
      </c>
      <c r="I22" s="39">
        <f t="shared" si="1"/>
        <v>3.1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408</v>
      </c>
      <c r="C23" s="19" t="s">
        <v>47</v>
      </c>
      <c r="D23" s="19" t="s">
        <v>57</v>
      </c>
      <c r="E23" s="35" t="s">
        <v>70</v>
      </c>
      <c r="F23" s="36">
        <v>2.9</v>
      </c>
      <c r="G23" s="13">
        <v>2004</v>
      </c>
      <c r="I23" s="39">
        <f t="shared" si="1"/>
        <v>2.9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409</v>
      </c>
      <c r="C24" s="19" t="s">
        <v>58</v>
      </c>
      <c r="D24" s="19" t="s">
        <v>43</v>
      </c>
      <c r="E24" s="35" t="s">
        <v>70</v>
      </c>
      <c r="F24" s="36">
        <v>2.1</v>
      </c>
      <c r="G24" s="13">
        <v>2004</v>
      </c>
      <c r="I24" s="39">
        <f t="shared" si="1"/>
        <v>2.1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348</v>
      </c>
      <c r="C25" s="19" t="s">
        <v>54</v>
      </c>
      <c r="D25" s="19" t="s">
        <v>55</v>
      </c>
      <c r="E25" s="35" t="s">
        <v>70</v>
      </c>
      <c r="F25" s="36">
        <v>1.25</v>
      </c>
      <c r="G25" s="13">
        <v>2004</v>
      </c>
      <c r="I25" s="39">
        <f aca="true" t="shared" si="2" ref="I25:M32">+IF($G25&gt;=I$3,$F25,0)</f>
        <v>1.25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580</v>
      </c>
      <c r="C26" s="19" t="s">
        <v>58</v>
      </c>
      <c r="D26" s="19" t="s">
        <v>37</v>
      </c>
      <c r="E26" s="35" t="s">
        <v>70</v>
      </c>
      <c r="F26" s="36">
        <v>1.1</v>
      </c>
      <c r="G26" s="13">
        <v>2004</v>
      </c>
      <c r="I26" s="39">
        <f t="shared" si="2"/>
        <v>1.1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410</v>
      </c>
      <c r="C27" s="19" t="s">
        <v>42</v>
      </c>
      <c r="D27" s="19" t="s">
        <v>36</v>
      </c>
      <c r="E27" s="35" t="s">
        <v>70</v>
      </c>
      <c r="F27" s="36">
        <v>0.8</v>
      </c>
      <c r="G27" s="13">
        <v>2004</v>
      </c>
      <c r="I27" s="39">
        <f t="shared" si="2"/>
        <v>0.8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696</v>
      </c>
      <c r="C28" s="19" t="s">
        <v>54</v>
      </c>
      <c r="D28" s="19" t="s">
        <v>49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18" t="s">
        <v>814</v>
      </c>
      <c r="C29" s="19" t="s">
        <v>54</v>
      </c>
      <c r="D29" s="19" t="s">
        <v>57</v>
      </c>
      <c r="E29" s="19" t="s">
        <v>70</v>
      </c>
      <c r="F29" s="24">
        <v>0.6</v>
      </c>
      <c r="G29" s="25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756</v>
      </c>
      <c r="C30" s="19" t="s">
        <v>33</v>
      </c>
      <c r="D30" s="19" t="s">
        <v>65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773</v>
      </c>
      <c r="C31" s="19" t="s">
        <v>54</v>
      </c>
      <c r="D31" s="19" t="s">
        <v>64</v>
      </c>
      <c r="E31" s="19" t="s">
        <v>70</v>
      </c>
      <c r="F31" s="41">
        <v>0.6</v>
      </c>
      <c r="G31" s="19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764</v>
      </c>
      <c r="C32" s="19" t="s">
        <v>54</v>
      </c>
      <c r="D32" s="19" t="s">
        <v>53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56.900000000000006</v>
      </c>
      <c r="J34" s="40">
        <f>+SUM(J5:J32)</f>
        <v>42.65</v>
      </c>
      <c r="K34" s="40">
        <f>+SUM(K5:K32)</f>
        <v>42.65</v>
      </c>
      <c r="L34" s="40">
        <f>+SUM(L5:L32)</f>
        <v>24.849999999999998</v>
      </c>
      <c r="M34" s="40">
        <f>+SUM(M5:M32)</f>
        <v>11.2</v>
      </c>
    </row>
    <row r="36" spans="1:13" ht="15.75">
      <c r="A36" s="28" t="s">
        <v>75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18" t="s">
        <v>581</v>
      </c>
      <c r="C40" s="19" t="s">
        <v>54</v>
      </c>
      <c r="D40" s="19" t="s">
        <v>80</v>
      </c>
      <c r="E40" s="19">
        <v>2004</v>
      </c>
      <c r="F40" s="24">
        <v>0.6</v>
      </c>
      <c r="G40" s="25">
        <v>2008</v>
      </c>
      <c r="I40" s="38">
        <f aca="true" t="shared" si="3" ref="I40:I45">+CEILING(IF($I$38=E40,F40,IF($I$38&lt;=G40,F40*0.3,0)),0.05)</f>
        <v>0.6000000000000001</v>
      </c>
      <c r="J40" s="38">
        <f aca="true" t="shared" si="4" ref="J40:J45">+CEILING(IF($J$38&lt;=G40,F40*0.3,0),0.05)</f>
        <v>0.2</v>
      </c>
      <c r="K40" s="38">
        <f aca="true" t="shared" si="5" ref="K40:K45">+CEILING(IF($K$38&lt;=G40,F40*0.3,0),0.05)</f>
        <v>0.2</v>
      </c>
      <c r="L40" s="38">
        <f aca="true" t="shared" si="6" ref="L40:L45">+CEILING(IF($L$38&lt;=G40,F40*0.3,0),0.05)</f>
        <v>0.2</v>
      </c>
      <c r="M40" s="38">
        <f aca="true" t="shared" si="7" ref="M40:M45">CEILING(IF($M$38&lt;=G40,F40*0.3,0),0.05)</f>
        <v>0.2</v>
      </c>
    </row>
    <row r="41" spans="1:13" ht="12.75">
      <c r="A41" s="23">
        <v>2</v>
      </c>
      <c r="B41" s="37" t="s">
        <v>289</v>
      </c>
      <c r="C41" s="19" t="s">
        <v>33</v>
      </c>
      <c r="D41" s="19" t="s">
        <v>62</v>
      </c>
      <c r="E41" s="35">
        <v>2003</v>
      </c>
      <c r="F41" s="36">
        <v>6.35</v>
      </c>
      <c r="G41" s="13">
        <v>2007</v>
      </c>
      <c r="I41" s="39">
        <f t="shared" si="3"/>
        <v>1.9500000000000002</v>
      </c>
      <c r="J41" s="39">
        <f t="shared" si="4"/>
        <v>1.9500000000000002</v>
      </c>
      <c r="K41" s="39">
        <f t="shared" si="5"/>
        <v>1.9500000000000002</v>
      </c>
      <c r="L41" s="39">
        <f t="shared" si="6"/>
        <v>1.9500000000000002</v>
      </c>
      <c r="M41" s="39">
        <f t="shared" si="7"/>
        <v>0</v>
      </c>
    </row>
    <row r="42" spans="1:13" ht="12.75">
      <c r="A42" s="23">
        <v>3</v>
      </c>
      <c r="B42" s="37" t="s">
        <v>386</v>
      </c>
      <c r="C42" s="19" t="s">
        <v>33</v>
      </c>
      <c r="D42" s="19" t="s">
        <v>37</v>
      </c>
      <c r="E42" s="35">
        <v>2003</v>
      </c>
      <c r="F42" s="36">
        <v>4.25</v>
      </c>
      <c r="G42" s="13">
        <v>2007</v>
      </c>
      <c r="I42" s="39">
        <f t="shared" si="3"/>
        <v>1.3</v>
      </c>
      <c r="J42" s="39">
        <f t="shared" si="4"/>
        <v>1.3</v>
      </c>
      <c r="K42" s="39">
        <f t="shared" si="5"/>
        <v>1.3</v>
      </c>
      <c r="L42" s="39">
        <f t="shared" si="6"/>
        <v>1.3</v>
      </c>
      <c r="M42" s="39">
        <f t="shared" si="7"/>
        <v>0</v>
      </c>
    </row>
    <row r="43" spans="1:13" ht="12.75">
      <c r="A43" s="23">
        <v>4</v>
      </c>
      <c r="B43" s="37" t="s">
        <v>812</v>
      </c>
      <c r="C43" s="19" t="s">
        <v>33</v>
      </c>
      <c r="D43" s="19" t="s">
        <v>60</v>
      </c>
      <c r="E43" s="35">
        <v>2003</v>
      </c>
      <c r="F43" s="36">
        <v>1.2</v>
      </c>
      <c r="G43" s="13">
        <v>2006</v>
      </c>
      <c r="I43" s="39">
        <f t="shared" si="3"/>
        <v>0.4</v>
      </c>
      <c r="J43" s="39">
        <f t="shared" si="4"/>
        <v>0.4</v>
      </c>
      <c r="K43" s="39">
        <f t="shared" si="5"/>
        <v>0.4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813</v>
      </c>
      <c r="C44" s="19" t="s">
        <v>34</v>
      </c>
      <c r="D44" s="19" t="s">
        <v>31</v>
      </c>
      <c r="E44" s="35">
        <v>2003</v>
      </c>
      <c r="F44" s="36">
        <v>0.8</v>
      </c>
      <c r="G44" s="13">
        <v>2006</v>
      </c>
      <c r="I44" s="39">
        <f t="shared" si="3"/>
        <v>0.25</v>
      </c>
      <c r="J44" s="39">
        <f t="shared" si="4"/>
        <v>0.25</v>
      </c>
      <c r="K44" s="39">
        <f t="shared" si="5"/>
        <v>0.25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737</v>
      </c>
      <c r="C45" s="19" t="s">
        <v>33</v>
      </c>
      <c r="D45" s="19" t="s">
        <v>48</v>
      </c>
      <c r="E45" s="35">
        <v>2002</v>
      </c>
      <c r="F45" s="36">
        <v>0.5</v>
      </c>
      <c r="G45" s="13">
        <v>2006</v>
      </c>
      <c r="I45" s="39">
        <f t="shared" si="3"/>
        <v>0.15000000000000002</v>
      </c>
      <c r="J45" s="39">
        <f t="shared" si="4"/>
        <v>0.15000000000000002</v>
      </c>
      <c r="K45" s="39">
        <f t="shared" si="5"/>
        <v>0.15000000000000002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285</v>
      </c>
      <c r="C46" s="19" t="s">
        <v>54</v>
      </c>
      <c r="D46" s="19" t="s">
        <v>43</v>
      </c>
      <c r="E46" s="35">
        <v>2003</v>
      </c>
      <c r="F46" s="36">
        <v>0.9</v>
      </c>
      <c r="G46" s="13">
        <v>2005</v>
      </c>
      <c r="I46" s="39">
        <f aca="true" t="shared" si="8" ref="I46:I56">+CEILING(IF($I$38=E46,F46,IF($I$38&lt;=G46,F46*0.3,0)),0.05)</f>
        <v>0.30000000000000004</v>
      </c>
      <c r="J46" s="39">
        <f aca="true" t="shared" si="9" ref="J46:J56">+CEILING(IF($J$38&lt;=G46,F46*0.3,0),0.05)</f>
        <v>0.30000000000000004</v>
      </c>
      <c r="K46" s="39">
        <f aca="true" t="shared" si="10" ref="K46:K56">+CEILING(IF($K$38&lt;=G46,F46*0.3,0),0.05)</f>
        <v>0</v>
      </c>
      <c r="L46" s="39">
        <f aca="true" t="shared" si="11" ref="L46:L56">+CEILING(IF($L$38&lt;=G46,F46*0.3,0),0.05)</f>
        <v>0</v>
      </c>
      <c r="M46" s="39">
        <f aca="true" t="shared" si="12" ref="M46:M56">CEILING(IF($M$38&lt;=G46,F46*0.3,0),0.05)</f>
        <v>0</v>
      </c>
    </row>
    <row r="47" spans="1:13" ht="12.75">
      <c r="A47" s="23">
        <v>8</v>
      </c>
      <c r="B47" s="37" t="s">
        <v>796</v>
      </c>
      <c r="C47" s="19" t="s">
        <v>33</v>
      </c>
      <c r="D47" s="19" t="s">
        <v>52</v>
      </c>
      <c r="E47" s="35">
        <v>2003</v>
      </c>
      <c r="F47" s="36">
        <v>3.75</v>
      </c>
      <c r="G47" s="13">
        <v>2004</v>
      </c>
      <c r="I47" s="39">
        <f t="shared" si="8"/>
        <v>1.1500000000000001</v>
      </c>
      <c r="J47" s="39">
        <f t="shared" si="9"/>
        <v>0</v>
      </c>
      <c r="K47" s="39">
        <f t="shared" si="10"/>
        <v>0</v>
      </c>
      <c r="L47" s="39">
        <f t="shared" si="11"/>
        <v>0</v>
      </c>
      <c r="M47" s="39">
        <f t="shared" si="12"/>
        <v>0</v>
      </c>
    </row>
    <row r="48" spans="1:13" ht="12.75">
      <c r="A48" s="23">
        <v>9</v>
      </c>
      <c r="B48" s="37" t="s">
        <v>556</v>
      </c>
      <c r="C48" s="19" t="s">
        <v>33</v>
      </c>
      <c r="D48" s="19" t="s">
        <v>51</v>
      </c>
      <c r="E48" s="35">
        <v>2004</v>
      </c>
      <c r="F48" s="36">
        <v>1.2</v>
      </c>
      <c r="G48" s="13">
        <v>2004</v>
      </c>
      <c r="I48" s="39">
        <f t="shared" si="8"/>
        <v>1.2000000000000002</v>
      </c>
      <c r="J48" s="39">
        <f t="shared" si="9"/>
        <v>0</v>
      </c>
      <c r="K48" s="39">
        <f t="shared" si="10"/>
        <v>0</v>
      </c>
      <c r="L48" s="39">
        <f t="shared" si="11"/>
        <v>0</v>
      </c>
      <c r="M48" s="39">
        <f t="shared" si="12"/>
        <v>0</v>
      </c>
    </row>
    <row r="49" spans="1:13" ht="12.75">
      <c r="A49" s="23">
        <v>10</v>
      </c>
      <c r="B49" s="18" t="s">
        <v>761</v>
      </c>
      <c r="C49" s="19" t="s">
        <v>54</v>
      </c>
      <c r="D49" s="19" t="s">
        <v>63</v>
      </c>
      <c r="E49" s="19">
        <v>2004</v>
      </c>
      <c r="F49" s="24">
        <v>0.6</v>
      </c>
      <c r="G49" s="25">
        <v>2004</v>
      </c>
      <c r="I49" s="39">
        <f t="shared" si="8"/>
        <v>0.6000000000000001</v>
      </c>
      <c r="J49" s="39">
        <f t="shared" si="9"/>
        <v>0</v>
      </c>
      <c r="K49" s="39">
        <f t="shared" si="10"/>
        <v>0</v>
      </c>
      <c r="L49" s="39">
        <f t="shared" si="11"/>
        <v>0</v>
      </c>
      <c r="M49" s="39">
        <f t="shared" si="12"/>
        <v>0</v>
      </c>
    </row>
    <row r="50" spans="1:13" ht="12.75">
      <c r="A50" s="23">
        <v>11</v>
      </c>
      <c r="B50" s="18" t="s">
        <v>726</v>
      </c>
      <c r="C50" s="19" t="s">
        <v>33</v>
      </c>
      <c r="D50" s="19" t="s">
        <v>73</v>
      </c>
      <c r="E50" s="19">
        <v>2004</v>
      </c>
      <c r="F50" s="41">
        <v>0.6</v>
      </c>
      <c r="G50" s="19">
        <v>2004</v>
      </c>
      <c r="I50" s="39">
        <f t="shared" si="8"/>
        <v>0.6000000000000001</v>
      </c>
      <c r="J50" s="39">
        <f t="shared" si="9"/>
        <v>0</v>
      </c>
      <c r="K50" s="39">
        <f t="shared" si="10"/>
        <v>0</v>
      </c>
      <c r="L50" s="39">
        <f t="shared" si="11"/>
        <v>0</v>
      </c>
      <c r="M50" s="39">
        <f t="shared" si="12"/>
        <v>0</v>
      </c>
    </row>
    <row r="51" spans="1:13" ht="12.75">
      <c r="A51" s="23">
        <v>12</v>
      </c>
      <c r="B51" s="18" t="s">
        <v>690</v>
      </c>
      <c r="C51" s="19" t="s">
        <v>54</v>
      </c>
      <c r="D51" s="19" t="s">
        <v>52</v>
      </c>
      <c r="E51" s="35">
        <v>2004</v>
      </c>
      <c r="F51" s="39">
        <v>0.6</v>
      </c>
      <c r="G51" s="35">
        <v>2004</v>
      </c>
      <c r="I51" s="39">
        <f t="shared" si="8"/>
        <v>0.6000000000000001</v>
      </c>
      <c r="J51" s="39">
        <f t="shared" si="9"/>
        <v>0</v>
      </c>
      <c r="K51" s="39">
        <f t="shared" si="10"/>
        <v>0</v>
      </c>
      <c r="L51" s="39">
        <f t="shared" si="11"/>
        <v>0</v>
      </c>
      <c r="M51" s="39">
        <f t="shared" si="12"/>
        <v>0</v>
      </c>
    </row>
    <row r="52" spans="1:13" ht="12.75">
      <c r="A52" s="23">
        <v>13</v>
      </c>
      <c r="B52" s="18" t="s">
        <v>686</v>
      </c>
      <c r="C52" s="19" t="s">
        <v>54</v>
      </c>
      <c r="D52" s="19" t="s">
        <v>40</v>
      </c>
      <c r="E52" s="19">
        <v>2004</v>
      </c>
      <c r="F52" s="41">
        <v>0.6</v>
      </c>
      <c r="G52" s="19">
        <v>2004</v>
      </c>
      <c r="I52" s="39">
        <f>+CEILING(IF($I$38=E52,F52,IF($I$38&lt;=G52,F52*0.3,0)),0.05)</f>
        <v>0.6000000000000001</v>
      </c>
      <c r="J52" s="39">
        <f>+CEILING(IF($J$38&lt;=G52,F52*0.3,0),0.05)</f>
        <v>0</v>
      </c>
      <c r="K52" s="39">
        <f>+CEILING(IF($K$38&lt;=G52,F52*0.3,0),0.05)</f>
        <v>0</v>
      </c>
      <c r="L52" s="39">
        <f>+CEILING(IF($L$38&lt;=G52,F52*0.3,0),0.05)</f>
        <v>0</v>
      </c>
      <c r="M52" s="39">
        <f>CEILING(IF($M$38&lt;=G52,F52*0.3,0),0.05)</f>
        <v>0</v>
      </c>
    </row>
    <row r="53" spans="1:13" ht="12.75">
      <c r="A53" s="23">
        <v>14</v>
      </c>
      <c r="B53" s="18" t="s">
        <v>739</v>
      </c>
      <c r="C53" s="19" t="s">
        <v>54</v>
      </c>
      <c r="D53" s="19" t="s">
        <v>73</v>
      </c>
      <c r="E53" s="19">
        <v>2004</v>
      </c>
      <c r="F53" s="41">
        <v>0.6</v>
      </c>
      <c r="G53" s="19">
        <v>2004</v>
      </c>
      <c r="I53" s="39">
        <f>+CEILING(IF($I$38=E53,F53,IF($I$38&lt;=G53,F53*0.3,0)),0.05)</f>
        <v>0.6000000000000001</v>
      </c>
      <c r="J53" s="39">
        <f>+CEILING(IF($J$38&lt;=G53,F53*0.3,0),0.05)</f>
        <v>0</v>
      </c>
      <c r="K53" s="39">
        <f>+CEILING(IF($K$38&lt;=G53,F53*0.3,0),0.05)</f>
        <v>0</v>
      </c>
      <c r="L53" s="39">
        <f>+CEILING(IF($L$38&lt;=G53,F53*0.3,0),0.05)</f>
        <v>0</v>
      </c>
      <c r="M53" s="39">
        <f>CEILING(IF($M$38&lt;=G53,F53*0.3,0),0.05)</f>
        <v>0</v>
      </c>
    </row>
    <row r="54" spans="1:13" ht="12.75">
      <c r="A54" s="23">
        <v>15</v>
      </c>
      <c r="D54" s="19"/>
      <c r="E54" s="19"/>
      <c r="F54" s="41"/>
      <c r="G54" s="19"/>
      <c r="I54" s="39">
        <f>+CEILING(IF($I$38=E54,F54,IF($I$38&lt;=G54,F54*0.3,0)),0.05)</f>
        <v>0</v>
      </c>
      <c r="J54" s="39">
        <f>+CEILING(IF($J$38&lt;=G54,F54*0.3,0),0.05)</f>
        <v>0</v>
      </c>
      <c r="K54" s="39">
        <f>+CEILING(IF($K$38&lt;=G54,F54*0.3,0),0.05)</f>
        <v>0</v>
      </c>
      <c r="L54" s="39">
        <f>+CEILING(IF($L$38&lt;=G54,F54*0.3,0),0.05)</f>
        <v>0</v>
      </c>
      <c r="M54" s="39">
        <f>CEILING(IF($M$38&lt;=G54,F54*0.3,0),0.05)</f>
        <v>0</v>
      </c>
    </row>
    <row r="55" spans="1:13" ht="12.75">
      <c r="A55" s="23">
        <v>16</v>
      </c>
      <c r="D55" s="19"/>
      <c r="E55" s="19"/>
      <c r="F55" s="41"/>
      <c r="G55" s="19"/>
      <c r="I55" s="39">
        <f>+CEILING(IF($I$38=E55,F55,IF($I$38&lt;=G55,F55*0.3,0)),0.05)</f>
        <v>0</v>
      </c>
      <c r="J55" s="39">
        <f>+CEILING(IF($J$38&lt;=G55,F55*0.3,0),0.05)</f>
        <v>0</v>
      </c>
      <c r="K55" s="39">
        <f>+CEILING(IF($K$38&lt;=G55,F55*0.3,0),0.05)</f>
        <v>0</v>
      </c>
      <c r="L55" s="39">
        <f>+CEILING(IF($L$38&lt;=G55,F55*0.3,0),0.05)</f>
        <v>0</v>
      </c>
      <c r="M55" s="39">
        <f>CEILING(IF($M$38&lt;=G55,F55*0.3,0),0.05)</f>
        <v>0</v>
      </c>
    </row>
    <row r="56" spans="1:13" ht="12.75">
      <c r="A56" s="23">
        <v>17</v>
      </c>
      <c r="B56" s="37"/>
      <c r="D56" s="19"/>
      <c r="E56" s="35"/>
      <c r="F56" s="36"/>
      <c r="G56" s="13"/>
      <c r="I56" s="39">
        <f t="shared" si="8"/>
        <v>0</v>
      </c>
      <c r="J56" s="39">
        <f t="shared" si="9"/>
        <v>0</v>
      </c>
      <c r="K56" s="39">
        <f t="shared" si="10"/>
        <v>0</v>
      </c>
      <c r="L56" s="39">
        <f t="shared" si="11"/>
        <v>0</v>
      </c>
      <c r="M56" s="39">
        <f t="shared" si="12"/>
        <v>0</v>
      </c>
    </row>
    <row r="57" spans="9:13" ht="7.5" customHeight="1">
      <c r="I57" s="37"/>
      <c r="J57" s="37"/>
      <c r="K57" s="37"/>
      <c r="L57" s="37"/>
      <c r="M57" s="37"/>
    </row>
    <row r="58" spans="9:13" ht="12.75">
      <c r="I58" s="40">
        <f>+SUM(I40:I57)</f>
        <v>10.3</v>
      </c>
      <c r="J58" s="40">
        <f>+SUM(J40:J57)</f>
        <v>4.55</v>
      </c>
      <c r="K58" s="40">
        <f>+SUM(K40:K57)</f>
        <v>4.25</v>
      </c>
      <c r="L58" s="40">
        <f>+SUM(L40:L57)</f>
        <v>3.45</v>
      </c>
      <c r="M58" s="40">
        <f>+SUM(M40:M57)</f>
        <v>0.2</v>
      </c>
    </row>
    <row r="59" spans="9:13" ht="12.75">
      <c r="I59" s="27"/>
      <c r="J59" s="27"/>
      <c r="K59" s="27"/>
      <c r="L59" s="27"/>
      <c r="M59" s="27"/>
    </row>
    <row r="60" spans="1:13" ht="15.75">
      <c r="A60" s="28" t="s">
        <v>76</v>
      </c>
      <c r="B60" s="17"/>
      <c r="C60" s="29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9:13" ht="7.5" customHeight="1">
      <c r="I61" s="27"/>
      <c r="J61" s="27"/>
      <c r="K61" s="27"/>
      <c r="L61" s="27"/>
      <c r="M61" s="27"/>
    </row>
    <row r="62" spans="1:13" ht="12.75">
      <c r="A62" s="23"/>
      <c r="B62" s="20" t="s">
        <v>79</v>
      </c>
      <c r="C62" s="21"/>
      <c r="D62" s="21"/>
      <c r="E62" s="21"/>
      <c r="F62" s="21" t="s">
        <v>78</v>
      </c>
      <c r="G62" s="21" t="s">
        <v>77</v>
      </c>
      <c r="I62" s="22">
        <f>+I$3</f>
        <v>2004</v>
      </c>
      <c r="J62" s="22">
        <f>+J$3</f>
        <v>2005</v>
      </c>
      <c r="K62" s="22">
        <f>+K$3</f>
        <v>2006</v>
      </c>
      <c r="L62" s="22">
        <f>+L$3</f>
        <v>2007</v>
      </c>
      <c r="M62" s="22">
        <f>+M$3</f>
        <v>2008</v>
      </c>
    </row>
    <row r="63" spans="1:13" ht="7.5" customHeight="1">
      <c r="A63" s="23"/>
      <c r="I63" s="27"/>
      <c r="J63" s="27"/>
      <c r="K63" s="27"/>
      <c r="L63" s="27"/>
      <c r="M63" s="27"/>
    </row>
    <row r="64" spans="1:13" ht="12.75">
      <c r="A64" s="23">
        <v>1</v>
      </c>
      <c r="B64" s="81" t="s">
        <v>837</v>
      </c>
      <c r="C64" s="81"/>
      <c r="D64" s="81"/>
      <c r="E64" s="81"/>
      <c r="F64" s="41">
        <v>-0.55</v>
      </c>
      <c r="G64" s="19">
        <v>2004</v>
      </c>
      <c r="I64" s="59">
        <f>F64</f>
        <v>-0.55</v>
      </c>
      <c r="J64" s="59">
        <v>0</v>
      </c>
      <c r="K64" s="59">
        <v>0</v>
      </c>
      <c r="L64" s="59">
        <v>0</v>
      </c>
      <c r="M64" s="59">
        <v>0</v>
      </c>
    </row>
    <row r="65" spans="1:13" ht="12.75">
      <c r="A65" s="23">
        <v>2</v>
      </c>
      <c r="B65" s="81"/>
      <c r="C65" s="81"/>
      <c r="D65" s="81"/>
      <c r="E65" s="81"/>
      <c r="I65" s="27"/>
      <c r="J65" s="27"/>
      <c r="K65" s="27"/>
      <c r="L65" s="27"/>
      <c r="M65" s="27"/>
    </row>
    <row r="66" spans="1:13" ht="7.5" customHeight="1">
      <c r="A66" s="23"/>
      <c r="I66" s="27"/>
      <c r="J66" s="27"/>
      <c r="K66" s="27"/>
      <c r="L66" s="27"/>
      <c r="M66" s="27"/>
    </row>
    <row r="67" spans="1:13" ht="12.75">
      <c r="A67" s="23"/>
      <c r="I67" s="27">
        <f>+SUM(I64:I66)</f>
        <v>-0.55</v>
      </c>
      <c r="J67" s="27">
        <f>+SUM(J64:J66)</f>
        <v>0</v>
      </c>
      <c r="K67" s="27">
        <f>+SUM(K64:K66)</f>
        <v>0</v>
      </c>
      <c r="L67" s="27">
        <f>+SUM(L64:L66)</f>
        <v>0</v>
      </c>
      <c r="M67" s="27">
        <f>+SUM(M64:M66)</f>
        <v>0</v>
      </c>
    </row>
    <row r="68" spans="1:13" ht="12.75">
      <c r="A68" s="23"/>
      <c r="I68" s="26"/>
      <c r="J68" s="26"/>
      <c r="K68" s="26"/>
      <c r="L68" s="26"/>
      <c r="M68" s="26"/>
    </row>
    <row r="69" spans="1:13" ht="15.75">
      <c r="A69" s="30"/>
      <c r="B69" s="31" t="s">
        <v>97</v>
      </c>
      <c r="C69" s="32"/>
      <c r="D69" s="33"/>
      <c r="E69" s="33"/>
      <c r="F69" s="33"/>
      <c r="G69" s="30"/>
      <c r="H69" s="33"/>
      <c r="I69" s="34">
        <f>+I34+I58+I67</f>
        <v>66.65</v>
      </c>
      <c r="J69" s="34">
        <f>+J34+J58+J67</f>
        <v>47.199999999999996</v>
      </c>
      <c r="K69" s="34">
        <f>+K34+K58+K67</f>
        <v>46.9</v>
      </c>
      <c r="L69" s="34">
        <f>+L34+L58+L67</f>
        <v>28.299999999999997</v>
      </c>
      <c r="M69" s="34">
        <f>+M34+M58+M67</f>
        <v>11.399999999999999</v>
      </c>
    </row>
    <row r="71" spans="1:13" ht="15.75">
      <c r="A71" s="15" t="s">
        <v>96</v>
      </c>
      <c r="B71" s="15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ht="7.5" customHeight="1"/>
    <row r="73" spans="2:13" ht="12.75">
      <c r="B73" s="20" t="s">
        <v>1</v>
      </c>
      <c r="C73" s="21" t="s">
        <v>27</v>
      </c>
      <c r="D73" s="21" t="s">
        <v>5</v>
      </c>
      <c r="E73" s="21" t="s">
        <v>6</v>
      </c>
      <c r="F73" s="21" t="s">
        <v>3</v>
      </c>
      <c r="G73" s="21" t="s">
        <v>28</v>
      </c>
      <c r="I73" s="22">
        <f>+I$3</f>
        <v>2004</v>
      </c>
      <c r="J73" s="22">
        <f>+J$3</f>
        <v>2005</v>
      </c>
      <c r="K73" s="22">
        <f>+K$3</f>
        <v>2006</v>
      </c>
      <c r="L73" s="22">
        <f>+L$3</f>
        <v>2007</v>
      </c>
      <c r="M73" s="22">
        <f>+M$3</f>
        <v>2008</v>
      </c>
    </row>
    <row r="74" spans="2:6" ht="7.5" customHeight="1">
      <c r="B74" s="20"/>
      <c r="C74" s="22"/>
      <c r="E74" s="22"/>
      <c r="F74" s="22"/>
    </row>
    <row r="75" spans="1:13" ht="12.75">
      <c r="A75" s="23">
        <v>1</v>
      </c>
      <c r="B75" s="18" t="s">
        <v>671</v>
      </c>
      <c r="C75" s="19" t="s">
        <v>33</v>
      </c>
      <c r="D75" s="19" t="s">
        <v>57</v>
      </c>
      <c r="E75" s="19" t="s">
        <v>126</v>
      </c>
      <c r="F75" s="41">
        <v>0.6</v>
      </c>
      <c r="G75" s="19">
        <v>2008</v>
      </c>
      <c r="I75" s="38">
        <f aca="true" t="shared" si="13" ref="I75:I81">+CEILING(IF($I$73&lt;=G75,F75*0.3,0),0.05)</f>
        <v>0.2</v>
      </c>
      <c r="J75" s="38">
        <f aca="true" t="shared" si="14" ref="J75:J81">+CEILING(IF($J$73&lt;=G75,F75*0.3,0),0.05)</f>
        <v>0.2</v>
      </c>
      <c r="K75" s="38">
        <f aca="true" t="shared" si="15" ref="K75:K81">+CEILING(IF($K$73&lt;=G75,F75*0.3,0),0.05)</f>
        <v>0.2</v>
      </c>
      <c r="L75" s="38">
        <f aca="true" t="shared" si="16" ref="L75:L81">+CEILING(IF($L$73&lt;=G75,F75*0.3,0),0.05)</f>
        <v>0.2</v>
      </c>
      <c r="M75" s="38">
        <f aca="true" t="shared" si="17" ref="M75:M81">+CEILING(IF($M$73&lt;=G75,F75*0.3,0),0.05)</f>
        <v>0.2</v>
      </c>
    </row>
    <row r="76" spans="1:13" ht="12.75">
      <c r="A76" s="23">
        <v>2</v>
      </c>
      <c r="B76" s="63" t="s">
        <v>678</v>
      </c>
      <c r="C76" s="19" t="s">
        <v>34</v>
      </c>
      <c r="D76" s="19" t="s">
        <v>36</v>
      </c>
      <c r="E76" s="35" t="s">
        <v>126</v>
      </c>
      <c r="F76" s="36">
        <v>0.6</v>
      </c>
      <c r="G76" s="13">
        <v>2008</v>
      </c>
      <c r="I76" s="39">
        <f t="shared" si="13"/>
        <v>0.2</v>
      </c>
      <c r="J76" s="39">
        <f t="shared" si="14"/>
        <v>0.2</v>
      </c>
      <c r="K76" s="39">
        <f t="shared" si="15"/>
        <v>0.2</v>
      </c>
      <c r="L76" s="39">
        <f t="shared" si="16"/>
        <v>0.2</v>
      </c>
      <c r="M76" s="39">
        <f t="shared" si="17"/>
        <v>0.2</v>
      </c>
    </row>
    <row r="77" spans="1:13" ht="12.75">
      <c r="A77" s="23">
        <v>3</v>
      </c>
      <c r="B77" s="37" t="s">
        <v>150</v>
      </c>
      <c r="C77" s="19" t="s">
        <v>42</v>
      </c>
      <c r="D77" s="19" t="s">
        <v>43</v>
      </c>
      <c r="E77" s="35" t="s">
        <v>126</v>
      </c>
      <c r="F77" s="36">
        <v>1.3</v>
      </c>
      <c r="G77" s="13">
        <v>2007</v>
      </c>
      <c r="I77" s="39">
        <f t="shared" si="13"/>
        <v>0.4</v>
      </c>
      <c r="J77" s="39">
        <f t="shared" si="14"/>
        <v>0.4</v>
      </c>
      <c r="K77" s="39">
        <f t="shared" si="15"/>
        <v>0.4</v>
      </c>
      <c r="L77" s="39">
        <f t="shared" si="16"/>
        <v>0.4</v>
      </c>
      <c r="M77" s="39">
        <f t="shared" si="17"/>
        <v>0</v>
      </c>
    </row>
    <row r="78" spans="1:13" ht="12.75">
      <c r="A78" s="23">
        <v>4</v>
      </c>
      <c r="B78" s="37" t="s">
        <v>149</v>
      </c>
      <c r="C78" s="19" t="s">
        <v>33</v>
      </c>
      <c r="D78" s="19" t="s">
        <v>48</v>
      </c>
      <c r="E78" s="35" t="s">
        <v>126</v>
      </c>
      <c r="F78" s="39">
        <v>0.55</v>
      </c>
      <c r="G78" s="35">
        <v>2007</v>
      </c>
      <c r="I78" s="39">
        <f t="shared" si="13"/>
        <v>0.2</v>
      </c>
      <c r="J78" s="39">
        <f t="shared" si="14"/>
        <v>0.2</v>
      </c>
      <c r="K78" s="39">
        <f t="shared" si="15"/>
        <v>0.2</v>
      </c>
      <c r="L78" s="39">
        <f t="shared" si="16"/>
        <v>0.2</v>
      </c>
      <c r="M78" s="39">
        <f t="shared" si="17"/>
        <v>0</v>
      </c>
    </row>
    <row r="79" spans="1:13" ht="12.75">
      <c r="A79" s="23">
        <v>5</v>
      </c>
      <c r="B79" s="63" t="s">
        <v>403</v>
      </c>
      <c r="C79" s="19" t="s">
        <v>33</v>
      </c>
      <c r="D79" s="19" t="s">
        <v>41</v>
      </c>
      <c r="E79" s="35" t="s">
        <v>126</v>
      </c>
      <c r="F79" s="36">
        <v>1.8</v>
      </c>
      <c r="G79" s="13">
        <v>2006</v>
      </c>
      <c r="I79" s="39">
        <f t="shared" si="13"/>
        <v>0.55</v>
      </c>
      <c r="J79" s="39">
        <f t="shared" si="14"/>
        <v>0.55</v>
      </c>
      <c r="K79" s="39">
        <f t="shared" si="15"/>
        <v>0.55</v>
      </c>
      <c r="L79" s="39">
        <f t="shared" si="16"/>
        <v>0</v>
      </c>
      <c r="M79" s="39">
        <f t="shared" si="17"/>
        <v>0</v>
      </c>
    </row>
    <row r="80" spans="1:13" ht="12.75">
      <c r="A80" s="23">
        <v>6</v>
      </c>
      <c r="B80" s="37"/>
      <c r="D80" s="19"/>
      <c r="E80" s="35"/>
      <c r="F80" s="39"/>
      <c r="G80" s="35"/>
      <c r="I80" s="39">
        <f t="shared" si="13"/>
        <v>0</v>
      </c>
      <c r="J80" s="39">
        <f t="shared" si="14"/>
        <v>0</v>
      </c>
      <c r="K80" s="39">
        <f t="shared" si="15"/>
        <v>0</v>
      </c>
      <c r="L80" s="39">
        <f t="shared" si="16"/>
        <v>0</v>
      </c>
      <c r="M80" s="39">
        <f t="shared" si="17"/>
        <v>0</v>
      </c>
    </row>
    <row r="81" spans="1:13" ht="12.75">
      <c r="A81" s="23" t="s">
        <v>172</v>
      </c>
      <c r="B81" s="63" t="s">
        <v>706</v>
      </c>
      <c r="C81" s="64" t="s">
        <v>183</v>
      </c>
      <c r="D81" s="64" t="s">
        <v>183</v>
      </c>
      <c r="E81" s="71" t="s">
        <v>183</v>
      </c>
      <c r="F81" s="36">
        <v>2.2</v>
      </c>
      <c r="G81" s="13">
        <v>2004</v>
      </c>
      <c r="I81" s="39">
        <f t="shared" si="13"/>
        <v>0.7000000000000001</v>
      </c>
      <c r="J81" s="39">
        <f t="shared" si="14"/>
        <v>0</v>
      </c>
      <c r="K81" s="39">
        <f t="shared" si="15"/>
        <v>0</v>
      </c>
      <c r="L81" s="39">
        <f t="shared" si="16"/>
        <v>0</v>
      </c>
      <c r="M81" s="39">
        <f t="shared" si="17"/>
        <v>0</v>
      </c>
    </row>
    <row r="82" spans="1:13" ht="7.5" customHeight="1">
      <c r="A82" s="23"/>
      <c r="I82" s="27"/>
      <c r="J82" s="27"/>
      <c r="K82" s="27"/>
      <c r="L82" s="27"/>
      <c r="M82" s="27"/>
    </row>
    <row r="83" spans="1:13" ht="12.75">
      <c r="A83" s="23"/>
      <c r="B83" s="63"/>
      <c r="D83" s="19"/>
      <c r="E83" s="35"/>
      <c r="F83" s="36"/>
      <c r="G83" s="13"/>
      <c r="I83" s="27">
        <f>+SUM(I75:I82)</f>
        <v>2.25</v>
      </c>
      <c r="J83" s="27">
        <f>+SUM(J75:J82)</f>
        <v>1.55</v>
      </c>
      <c r="K83" s="27">
        <f>+SUM(K75:K82)</f>
        <v>1.55</v>
      </c>
      <c r="L83" s="27">
        <f>+SUM(L75:L82)</f>
        <v>1</v>
      </c>
      <c r="M83" s="27">
        <f>+SUM(M75:M82)</f>
        <v>0.4</v>
      </c>
    </row>
  </sheetData>
  <sheetProtection/>
  <mergeCells count="2">
    <mergeCell ref="B64:E64"/>
    <mergeCell ref="B65:E65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429</v>
      </c>
      <c r="C5" s="19" t="s">
        <v>33</v>
      </c>
      <c r="D5" s="19" t="s">
        <v>56</v>
      </c>
      <c r="E5" s="35" t="s">
        <v>70</v>
      </c>
      <c r="F5" s="36">
        <v>7.55</v>
      </c>
      <c r="G5" s="13">
        <v>2008</v>
      </c>
      <c r="I5" s="38">
        <f aca="true" t="shared" si="0" ref="I5:M14">+IF($G5&gt;=I$3,$F5,0)</f>
        <v>7.55</v>
      </c>
      <c r="J5" s="38">
        <f t="shared" si="0"/>
        <v>7.55</v>
      </c>
      <c r="K5" s="38">
        <f t="shared" si="0"/>
        <v>7.55</v>
      </c>
      <c r="L5" s="38">
        <f t="shared" si="0"/>
        <v>7.55</v>
      </c>
      <c r="M5" s="38">
        <f t="shared" si="0"/>
        <v>7.55</v>
      </c>
    </row>
    <row r="6" spans="1:13" ht="12.75">
      <c r="A6" s="23">
        <v>2</v>
      </c>
      <c r="B6" s="37" t="s">
        <v>266</v>
      </c>
      <c r="C6" s="19" t="s">
        <v>35</v>
      </c>
      <c r="D6" s="19" t="s">
        <v>60</v>
      </c>
      <c r="E6" s="35" t="s">
        <v>70</v>
      </c>
      <c r="F6" s="36">
        <v>3.3</v>
      </c>
      <c r="G6" s="13">
        <v>2007</v>
      </c>
      <c r="I6" s="39">
        <f t="shared" si="0"/>
        <v>3.3</v>
      </c>
      <c r="J6" s="39">
        <f t="shared" si="0"/>
        <v>3.3</v>
      </c>
      <c r="K6" s="39">
        <f t="shared" si="0"/>
        <v>3.3</v>
      </c>
      <c r="L6" s="39">
        <f t="shared" si="0"/>
        <v>3.3</v>
      </c>
      <c r="M6" s="39">
        <f t="shared" si="0"/>
        <v>0</v>
      </c>
    </row>
    <row r="7" spans="1:13" ht="12.75">
      <c r="A7" s="23">
        <v>3</v>
      </c>
      <c r="B7" s="37" t="s">
        <v>229</v>
      </c>
      <c r="C7" s="19" t="s">
        <v>33</v>
      </c>
      <c r="D7" s="19" t="s">
        <v>53</v>
      </c>
      <c r="E7" s="35" t="s">
        <v>70</v>
      </c>
      <c r="F7" s="36">
        <v>2.1</v>
      </c>
      <c r="G7" s="13">
        <v>2007</v>
      </c>
      <c r="I7" s="39">
        <f t="shared" si="0"/>
        <v>2.1</v>
      </c>
      <c r="J7" s="39">
        <f t="shared" si="0"/>
        <v>2.1</v>
      </c>
      <c r="K7" s="39">
        <f t="shared" si="0"/>
        <v>2.1</v>
      </c>
      <c r="L7" s="39">
        <f t="shared" si="0"/>
        <v>2.1</v>
      </c>
      <c r="M7" s="39">
        <f t="shared" si="0"/>
        <v>0</v>
      </c>
    </row>
    <row r="8" spans="1:13" ht="12.75">
      <c r="A8" s="23">
        <v>4</v>
      </c>
      <c r="B8" s="37" t="s">
        <v>267</v>
      </c>
      <c r="C8" s="19" t="s">
        <v>47</v>
      </c>
      <c r="D8" s="19" t="s">
        <v>73</v>
      </c>
      <c r="E8" s="35" t="s">
        <v>70</v>
      </c>
      <c r="F8" s="36">
        <v>4.7</v>
      </c>
      <c r="G8" s="13">
        <v>2006</v>
      </c>
      <c r="I8" s="39">
        <f t="shared" si="0"/>
        <v>4.7</v>
      </c>
      <c r="J8" s="39">
        <f t="shared" si="0"/>
        <v>4.7</v>
      </c>
      <c r="K8" s="39">
        <f t="shared" si="0"/>
        <v>4.7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220</v>
      </c>
      <c r="C9" s="19" t="s">
        <v>54</v>
      </c>
      <c r="D9" s="19" t="s">
        <v>52</v>
      </c>
      <c r="E9" s="35" t="s">
        <v>70</v>
      </c>
      <c r="F9" s="36">
        <v>3.45</v>
      </c>
      <c r="G9" s="13">
        <v>2006</v>
      </c>
      <c r="I9" s="39">
        <f t="shared" si="0"/>
        <v>3.45</v>
      </c>
      <c r="J9" s="39">
        <f t="shared" si="0"/>
        <v>3.45</v>
      </c>
      <c r="K9" s="39">
        <f t="shared" si="0"/>
        <v>3.45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70" t="s">
        <v>646</v>
      </c>
      <c r="C10" s="19" t="s">
        <v>54</v>
      </c>
      <c r="D10" s="19" t="s">
        <v>37</v>
      </c>
      <c r="E10" s="19" t="s">
        <v>70</v>
      </c>
      <c r="F10" s="24">
        <v>3.05</v>
      </c>
      <c r="G10" s="25">
        <v>2006</v>
      </c>
      <c r="I10" s="39">
        <f t="shared" si="0"/>
        <v>3.05</v>
      </c>
      <c r="J10" s="39">
        <f t="shared" si="0"/>
        <v>3.05</v>
      </c>
      <c r="K10" s="39">
        <f t="shared" si="0"/>
        <v>3.05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542</v>
      </c>
      <c r="C11" s="19" t="s">
        <v>42</v>
      </c>
      <c r="D11" s="19" t="s">
        <v>68</v>
      </c>
      <c r="E11" s="35" t="s">
        <v>70</v>
      </c>
      <c r="F11" s="36">
        <v>2.9</v>
      </c>
      <c r="G11" s="13">
        <v>2006</v>
      </c>
      <c r="I11" s="39">
        <f t="shared" si="0"/>
        <v>2.9</v>
      </c>
      <c r="J11" s="39">
        <f t="shared" si="0"/>
        <v>2.9</v>
      </c>
      <c r="K11" s="39">
        <f t="shared" si="0"/>
        <v>2.9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226</v>
      </c>
      <c r="C12" s="19" t="s">
        <v>35</v>
      </c>
      <c r="D12" s="19" t="s">
        <v>38</v>
      </c>
      <c r="E12" s="35" t="s">
        <v>70</v>
      </c>
      <c r="F12" s="36">
        <v>2.55</v>
      </c>
      <c r="G12" s="13">
        <v>2006</v>
      </c>
      <c r="I12" s="39">
        <f t="shared" si="0"/>
        <v>2.55</v>
      </c>
      <c r="J12" s="39">
        <f t="shared" si="0"/>
        <v>2.55</v>
      </c>
      <c r="K12" s="39">
        <f t="shared" si="0"/>
        <v>2.55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423</v>
      </c>
      <c r="C13" s="19" t="s">
        <v>35</v>
      </c>
      <c r="D13" s="19" t="s">
        <v>68</v>
      </c>
      <c r="E13" s="35" t="s">
        <v>70</v>
      </c>
      <c r="F13" s="36">
        <v>2.2</v>
      </c>
      <c r="G13" s="13">
        <v>2006</v>
      </c>
      <c r="I13" s="39">
        <f t="shared" si="0"/>
        <v>2.2</v>
      </c>
      <c r="J13" s="39">
        <f t="shared" si="0"/>
        <v>2.2</v>
      </c>
      <c r="K13" s="39">
        <f t="shared" si="0"/>
        <v>2.2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63" t="s">
        <v>424</v>
      </c>
      <c r="C14" s="19" t="s">
        <v>34</v>
      </c>
      <c r="D14" s="19" t="s">
        <v>38</v>
      </c>
      <c r="E14" s="35" t="s">
        <v>70</v>
      </c>
      <c r="F14" s="36">
        <v>1.9</v>
      </c>
      <c r="G14" s="13">
        <v>2006</v>
      </c>
      <c r="I14" s="39">
        <f t="shared" si="0"/>
        <v>1.9</v>
      </c>
      <c r="J14" s="39">
        <f t="shared" si="0"/>
        <v>1.9</v>
      </c>
      <c r="K14" s="39">
        <f t="shared" si="0"/>
        <v>1.9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430</v>
      </c>
      <c r="C15" s="19" t="s">
        <v>33</v>
      </c>
      <c r="D15" s="19" t="s">
        <v>39</v>
      </c>
      <c r="E15" s="35" t="s">
        <v>70</v>
      </c>
      <c r="F15" s="36">
        <v>4.35</v>
      </c>
      <c r="G15" s="13">
        <v>2005</v>
      </c>
      <c r="I15" s="39">
        <f aca="true" t="shared" si="1" ref="I15:M24">+IF($G15&gt;=I$3,$F15,0)</f>
        <v>4.35</v>
      </c>
      <c r="J15" s="39">
        <f t="shared" si="1"/>
        <v>4.35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391</v>
      </c>
      <c r="C16" s="19" t="s">
        <v>35</v>
      </c>
      <c r="D16" s="19" t="s">
        <v>64</v>
      </c>
      <c r="E16" s="35" t="s">
        <v>70</v>
      </c>
      <c r="F16" s="36">
        <v>3.95</v>
      </c>
      <c r="G16" s="13">
        <v>2005</v>
      </c>
      <c r="I16" s="39">
        <f t="shared" si="1"/>
        <v>3.95</v>
      </c>
      <c r="J16" s="39">
        <f t="shared" si="1"/>
        <v>3.95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431</v>
      </c>
      <c r="C17" s="19" t="s">
        <v>35</v>
      </c>
      <c r="D17" s="19" t="s">
        <v>37</v>
      </c>
      <c r="E17" s="35" t="s">
        <v>70</v>
      </c>
      <c r="F17" s="36">
        <v>0.9</v>
      </c>
      <c r="G17" s="13">
        <v>2005</v>
      </c>
      <c r="I17" s="39">
        <f t="shared" si="1"/>
        <v>0.9</v>
      </c>
      <c r="J17" s="39">
        <f t="shared" si="1"/>
        <v>0.9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590</v>
      </c>
      <c r="C18" s="19" t="s">
        <v>42</v>
      </c>
      <c r="D18" s="19" t="s">
        <v>60</v>
      </c>
      <c r="E18" s="35" t="s">
        <v>70</v>
      </c>
      <c r="F18" s="36">
        <v>0.75</v>
      </c>
      <c r="G18" s="13">
        <v>2005</v>
      </c>
      <c r="I18" s="39">
        <f t="shared" si="1"/>
        <v>0.75</v>
      </c>
      <c r="J18" s="39">
        <f t="shared" si="1"/>
        <v>0.75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426</v>
      </c>
      <c r="C19" s="19" t="s">
        <v>34</v>
      </c>
      <c r="D19" s="19" t="s">
        <v>57</v>
      </c>
      <c r="E19" s="35" t="s">
        <v>32</v>
      </c>
      <c r="F19" s="36">
        <v>6</v>
      </c>
      <c r="G19" s="14">
        <v>2004</v>
      </c>
      <c r="I19" s="39">
        <f t="shared" si="1"/>
        <v>6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427</v>
      </c>
      <c r="C20" s="19" t="s">
        <v>33</v>
      </c>
      <c r="D20" s="19" t="s">
        <v>40</v>
      </c>
      <c r="E20" s="35" t="s">
        <v>32</v>
      </c>
      <c r="F20" s="36">
        <v>6</v>
      </c>
      <c r="G20" s="14">
        <v>2004</v>
      </c>
      <c r="I20" s="39">
        <f t="shared" si="1"/>
        <v>6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428</v>
      </c>
      <c r="C21" s="19" t="s">
        <v>33</v>
      </c>
      <c r="D21" s="19" t="s">
        <v>60</v>
      </c>
      <c r="E21" s="35" t="s">
        <v>70</v>
      </c>
      <c r="F21" s="36">
        <v>3</v>
      </c>
      <c r="G21" s="13">
        <v>2004</v>
      </c>
      <c r="I21" s="39">
        <f t="shared" si="1"/>
        <v>3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541</v>
      </c>
      <c r="C22" s="19" t="s">
        <v>54</v>
      </c>
      <c r="D22" s="19" t="s">
        <v>36</v>
      </c>
      <c r="E22" s="35" t="s">
        <v>70</v>
      </c>
      <c r="F22" s="36">
        <v>2.5</v>
      </c>
      <c r="G22" s="13">
        <v>2004</v>
      </c>
      <c r="I22" s="39">
        <f t="shared" si="1"/>
        <v>2.5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221</v>
      </c>
      <c r="C23" s="19" t="s">
        <v>30</v>
      </c>
      <c r="D23" s="19" t="s">
        <v>43</v>
      </c>
      <c r="E23" s="35" t="s">
        <v>70</v>
      </c>
      <c r="F23" s="36">
        <v>2.4</v>
      </c>
      <c r="G23" s="13">
        <v>2004</v>
      </c>
      <c r="I23" s="39">
        <f t="shared" si="1"/>
        <v>2.4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225</v>
      </c>
      <c r="C24" s="19" t="s">
        <v>54</v>
      </c>
      <c r="D24" s="19" t="s">
        <v>50</v>
      </c>
      <c r="E24" s="35" t="s">
        <v>70</v>
      </c>
      <c r="F24" s="36">
        <v>2</v>
      </c>
      <c r="G24" s="13">
        <v>2004</v>
      </c>
      <c r="I24" s="39">
        <f t="shared" si="1"/>
        <v>2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243</v>
      </c>
      <c r="C25" s="19" t="s">
        <v>54</v>
      </c>
      <c r="D25" s="19" t="s">
        <v>60</v>
      </c>
      <c r="E25" s="35" t="s">
        <v>70</v>
      </c>
      <c r="F25" s="36">
        <v>1.85</v>
      </c>
      <c r="G25" s="13">
        <v>2004</v>
      </c>
      <c r="I25" s="39">
        <f aca="true" t="shared" si="2" ref="I25:M32">+IF($G25&gt;=I$3,$F25,0)</f>
        <v>1.85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685</v>
      </c>
      <c r="C26" s="19" t="s">
        <v>58</v>
      </c>
      <c r="D26" s="19" t="s">
        <v>36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725</v>
      </c>
      <c r="C27" s="35" t="s">
        <v>54</v>
      </c>
      <c r="D27" s="35" t="s">
        <v>48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775</v>
      </c>
      <c r="C28" s="19" t="s">
        <v>33</v>
      </c>
      <c r="D28" s="19" t="s">
        <v>62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18" t="s">
        <v>804</v>
      </c>
      <c r="C29" s="19" t="s">
        <v>54</v>
      </c>
      <c r="D29" s="19" t="s">
        <v>48</v>
      </c>
      <c r="E29" s="19" t="s">
        <v>70</v>
      </c>
      <c r="F29" s="24">
        <v>0.6</v>
      </c>
      <c r="G29" s="25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805</v>
      </c>
      <c r="C30" s="19" t="s">
        <v>35</v>
      </c>
      <c r="D30" s="19" t="s">
        <v>37</v>
      </c>
      <c r="E30" s="19" t="s">
        <v>70</v>
      </c>
      <c r="F30" s="24">
        <v>0.6</v>
      </c>
      <c r="G30" s="25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D31" s="19"/>
      <c r="E31" s="19"/>
      <c r="F31" s="24"/>
      <c r="G31" s="25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D32" s="19"/>
      <c r="E32" s="19"/>
      <c r="F32" s="24"/>
      <c r="G32" s="25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70.39999999999996</v>
      </c>
      <c r="J34" s="40">
        <f>+SUM(J5:J32)</f>
        <v>43.65</v>
      </c>
      <c r="K34" s="40">
        <f>+SUM(K5:K32)</f>
        <v>33.699999999999996</v>
      </c>
      <c r="L34" s="40">
        <f>+SUM(L5:L32)</f>
        <v>12.95</v>
      </c>
      <c r="M34" s="40">
        <f>+SUM(M5:M32)</f>
        <v>7.55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D40" s="19"/>
      <c r="E40" s="19"/>
      <c r="F40" s="26"/>
      <c r="G40" s="19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D41" s="19"/>
      <c r="E41" s="19"/>
      <c r="G41" s="19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D42" s="19"/>
      <c r="E42" s="19"/>
      <c r="G42" s="19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76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79</v>
      </c>
      <c r="C50" s="21"/>
      <c r="D50" s="21"/>
      <c r="E50" s="21"/>
      <c r="F50" s="21" t="s">
        <v>78</v>
      </c>
      <c r="G50" s="21" t="s">
        <v>77</v>
      </c>
      <c r="I50" s="22">
        <f>+I$3</f>
        <v>2004</v>
      </c>
      <c r="J50" s="22">
        <f>+J$3</f>
        <v>2005</v>
      </c>
      <c r="K50" s="22">
        <f>+K$3</f>
        <v>2006</v>
      </c>
      <c r="L50" s="22">
        <f>+L$3</f>
        <v>2007</v>
      </c>
      <c r="M50" s="22">
        <f>+M$3</f>
        <v>2008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81"/>
      <c r="C52" s="81"/>
      <c r="D52" s="81"/>
      <c r="E52" s="81"/>
      <c r="I52" s="59"/>
      <c r="J52" s="59"/>
      <c r="K52" s="59"/>
      <c r="L52" s="59"/>
      <c r="M52" s="59"/>
    </row>
    <row r="53" spans="1:13" ht="12.75">
      <c r="A53" s="23">
        <v>2</v>
      </c>
      <c r="B53" s="81"/>
      <c r="C53" s="81"/>
      <c r="D53" s="81"/>
      <c r="E53" s="8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97</v>
      </c>
      <c r="C57" s="32"/>
      <c r="D57" s="33"/>
      <c r="E57" s="33"/>
      <c r="F57" s="33"/>
      <c r="G57" s="30"/>
      <c r="H57" s="33"/>
      <c r="I57" s="34">
        <f>+I34+I46+I55</f>
        <v>70.39999999999996</v>
      </c>
      <c r="J57" s="34">
        <f>+J34+J46+J55</f>
        <v>43.65</v>
      </c>
      <c r="K57" s="34">
        <f>+K34+K46+K55</f>
        <v>33.699999999999996</v>
      </c>
      <c r="L57" s="34">
        <f>+L34+L46+L55</f>
        <v>12.95</v>
      </c>
      <c r="M57" s="34">
        <f>+M34+M46+M55</f>
        <v>7.55</v>
      </c>
    </row>
    <row r="59" spans="1:13" ht="15.75">
      <c r="A59" s="15" t="s">
        <v>96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2004</v>
      </c>
      <c r="J61" s="22">
        <f>+J$3</f>
        <v>2005</v>
      </c>
      <c r="K61" s="22">
        <f>+K$3</f>
        <v>2006</v>
      </c>
      <c r="L61" s="22">
        <f>+L$3</f>
        <v>2007</v>
      </c>
      <c r="M61" s="22">
        <f>+M$3</f>
        <v>2008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835</v>
      </c>
      <c r="C63" s="19" t="s">
        <v>47</v>
      </c>
      <c r="D63" s="19" t="s">
        <v>68</v>
      </c>
      <c r="E63" s="35" t="s">
        <v>126</v>
      </c>
      <c r="F63" s="36">
        <v>0.5</v>
      </c>
      <c r="G63" s="13">
        <v>2006</v>
      </c>
      <c r="I63" s="38">
        <f aca="true" t="shared" si="3" ref="I63:I68">+CEILING(IF($I$61&lt;=G63,F63*0.3,0),0.05)</f>
        <v>0.15000000000000002</v>
      </c>
      <c r="J63" s="38">
        <f aca="true" t="shared" si="4" ref="J63:J68">+CEILING(IF($J$61&lt;=G63,F63*0.3,0),0.05)</f>
        <v>0.15000000000000002</v>
      </c>
      <c r="K63" s="38">
        <f aca="true" t="shared" si="5" ref="K63:K68">+CEILING(IF($K$61&lt;=G63,F63*0.3,0),0.05)</f>
        <v>0.15000000000000002</v>
      </c>
      <c r="L63" s="38">
        <f aca="true" t="shared" si="6" ref="L63:L68">+CEILING(IF($L$61&lt;=G63,F63*0.3,0),0.05)</f>
        <v>0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/>
      <c r="D64" s="19"/>
      <c r="E64" s="35"/>
      <c r="F64" s="36"/>
      <c r="G64" s="13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B65" s="37"/>
      <c r="D65" s="19"/>
      <c r="E65" s="35"/>
      <c r="F65" s="36"/>
      <c r="G65" s="13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0.15000000000000002</v>
      </c>
      <c r="J70" s="27">
        <f>+SUM(J63:J69)</f>
        <v>0.15000000000000002</v>
      </c>
      <c r="K70" s="27">
        <f>+SUM(K63:K69)</f>
        <v>0.15000000000000002</v>
      </c>
      <c r="L70" s="27">
        <f>+SUM(L63:L69)</f>
        <v>0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264</v>
      </c>
      <c r="C5" s="19" t="s">
        <v>33</v>
      </c>
      <c r="D5" s="19" t="s">
        <v>44</v>
      </c>
      <c r="E5" s="35" t="s">
        <v>70</v>
      </c>
      <c r="F5" s="36">
        <v>2.6</v>
      </c>
      <c r="G5" s="13">
        <v>2008</v>
      </c>
      <c r="I5" s="39">
        <f aca="true" t="shared" si="0" ref="I5:M14">+IF($G5&gt;=I$3,$F5,0)</f>
        <v>2.6</v>
      </c>
      <c r="J5" s="39">
        <f t="shared" si="0"/>
        <v>2.6</v>
      </c>
      <c r="K5" s="39">
        <f t="shared" si="0"/>
        <v>2.6</v>
      </c>
      <c r="L5" s="39">
        <f t="shared" si="0"/>
        <v>2.6</v>
      </c>
      <c r="M5" s="39">
        <f t="shared" si="0"/>
        <v>2.6</v>
      </c>
    </row>
    <row r="6" spans="1:13" ht="12.75">
      <c r="A6" s="23">
        <v>2</v>
      </c>
      <c r="B6" s="63" t="s">
        <v>641</v>
      </c>
      <c r="C6" s="19" t="s">
        <v>42</v>
      </c>
      <c r="D6" s="19" t="s">
        <v>38</v>
      </c>
      <c r="E6" s="35" t="s">
        <v>70</v>
      </c>
      <c r="F6" s="36">
        <v>0.6</v>
      </c>
      <c r="G6" s="13">
        <v>2008</v>
      </c>
      <c r="I6" s="39">
        <f t="shared" si="0"/>
        <v>0.6</v>
      </c>
      <c r="J6" s="39">
        <f t="shared" si="0"/>
        <v>0.6</v>
      </c>
      <c r="K6" s="39">
        <f t="shared" si="0"/>
        <v>0.6</v>
      </c>
      <c r="L6" s="39">
        <f t="shared" si="0"/>
        <v>0.6</v>
      </c>
      <c r="M6" s="39">
        <f t="shared" si="0"/>
        <v>0.6</v>
      </c>
    </row>
    <row r="7" spans="1:13" ht="12.75">
      <c r="A7" s="23">
        <v>3</v>
      </c>
      <c r="B7" s="37" t="s">
        <v>389</v>
      </c>
      <c r="C7" s="19" t="s">
        <v>35</v>
      </c>
      <c r="D7" s="19" t="s">
        <v>52</v>
      </c>
      <c r="E7" s="35" t="s">
        <v>70</v>
      </c>
      <c r="F7" s="36">
        <v>4.15</v>
      </c>
      <c r="G7" s="13">
        <v>2007</v>
      </c>
      <c r="I7" s="39">
        <f t="shared" si="0"/>
        <v>4.15</v>
      </c>
      <c r="J7" s="39">
        <f t="shared" si="0"/>
        <v>4.15</v>
      </c>
      <c r="K7" s="39">
        <f t="shared" si="0"/>
        <v>4.15</v>
      </c>
      <c r="L7" s="39">
        <f t="shared" si="0"/>
        <v>4.15</v>
      </c>
      <c r="M7" s="39">
        <f t="shared" si="0"/>
        <v>0</v>
      </c>
    </row>
    <row r="8" spans="1:13" ht="12.75">
      <c r="A8" s="23">
        <v>4</v>
      </c>
      <c r="B8" s="18" t="s">
        <v>311</v>
      </c>
      <c r="C8" s="19" t="s">
        <v>33</v>
      </c>
      <c r="D8" s="19" t="s">
        <v>63</v>
      </c>
      <c r="E8" s="19" t="s">
        <v>70</v>
      </c>
      <c r="F8" s="24">
        <v>1.55</v>
      </c>
      <c r="G8" s="25">
        <v>2007</v>
      </c>
      <c r="I8" s="39">
        <f t="shared" si="0"/>
        <v>1.55</v>
      </c>
      <c r="J8" s="39">
        <f t="shared" si="0"/>
        <v>1.55</v>
      </c>
      <c r="K8" s="39">
        <f t="shared" si="0"/>
        <v>1.55</v>
      </c>
      <c r="L8" s="39">
        <f t="shared" si="0"/>
        <v>1.55</v>
      </c>
      <c r="M8" s="39">
        <f t="shared" si="0"/>
        <v>0</v>
      </c>
    </row>
    <row r="9" spans="1:13" ht="12.75">
      <c r="A9" s="23">
        <v>5</v>
      </c>
      <c r="B9" s="18" t="s">
        <v>154</v>
      </c>
      <c r="C9" s="19" t="s">
        <v>33</v>
      </c>
      <c r="D9" s="19" t="s">
        <v>81</v>
      </c>
      <c r="E9" s="19" t="s">
        <v>70</v>
      </c>
      <c r="F9" s="41">
        <v>0.95</v>
      </c>
      <c r="G9" s="19">
        <v>2007</v>
      </c>
      <c r="I9" s="39">
        <f t="shared" si="0"/>
        <v>0.95</v>
      </c>
      <c r="J9" s="39">
        <f t="shared" si="0"/>
        <v>0.95</v>
      </c>
      <c r="K9" s="39">
        <f t="shared" si="0"/>
        <v>0.95</v>
      </c>
      <c r="L9" s="39">
        <f t="shared" si="0"/>
        <v>0.95</v>
      </c>
      <c r="M9" s="39">
        <f t="shared" si="0"/>
        <v>0</v>
      </c>
    </row>
    <row r="10" spans="1:13" ht="12.75">
      <c r="A10" s="23">
        <v>6</v>
      </c>
      <c r="B10" s="18" t="s">
        <v>175</v>
      </c>
      <c r="C10" s="19" t="s">
        <v>33</v>
      </c>
      <c r="D10" s="19" t="s">
        <v>36</v>
      </c>
      <c r="E10" s="19" t="s">
        <v>70</v>
      </c>
      <c r="F10" s="24">
        <v>0.9</v>
      </c>
      <c r="G10" s="25">
        <v>2007</v>
      </c>
      <c r="I10" s="39">
        <f t="shared" si="0"/>
        <v>0.9</v>
      </c>
      <c r="J10" s="39">
        <f t="shared" si="0"/>
        <v>0.9</v>
      </c>
      <c r="K10" s="39">
        <f t="shared" si="0"/>
        <v>0.9</v>
      </c>
      <c r="L10" s="39">
        <f t="shared" si="0"/>
        <v>0.9</v>
      </c>
      <c r="M10" s="39">
        <f t="shared" si="0"/>
        <v>0</v>
      </c>
    </row>
    <row r="11" spans="1:13" ht="12.75">
      <c r="A11" s="23">
        <v>7</v>
      </c>
      <c r="B11" s="37" t="s">
        <v>589</v>
      </c>
      <c r="C11" s="19" t="s">
        <v>47</v>
      </c>
      <c r="D11" s="19" t="s">
        <v>56</v>
      </c>
      <c r="E11" s="35" t="s">
        <v>70</v>
      </c>
      <c r="F11" s="36">
        <v>0.9</v>
      </c>
      <c r="G11" s="13">
        <v>2007</v>
      </c>
      <c r="I11" s="39">
        <f t="shared" si="0"/>
        <v>0.9</v>
      </c>
      <c r="J11" s="39">
        <f t="shared" si="0"/>
        <v>0.9</v>
      </c>
      <c r="K11" s="39">
        <f t="shared" si="0"/>
        <v>0.9</v>
      </c>
      <c r="L11" s="39">
        <f t="shared" si="0"/>
        <v>0.9</v>
      </c>
      <c r="M11" s="39">
        <f t="shared" si="0"/>
        <v>0</v>
      </c>
    </row>
    <row r="12" spans="1:13" ht="12.75">
      <c r="A12" s="23">
        <v>8</v>
      </c>
      <c r="B12" s="18" t="s">
        <v>140</v>
      </c>
      <c r="C12" s="19" t="s">
        <v>33</v>
      </c>
      <c r="D12" s="19" t="s">
        <v>50</v>
      </c>
      <c r="E12" s="19" t="s">
        <v>70</v>
      </c>
      <c r="F12" s="24">
        <v>0.85</v>
      </c>
      <c r="G12" s="25">
        <v>2007</v>
      </c>
      <c r="I12" s="39">
        <f t="shared" si="0"/>
        <v>0.85</v>
      </c>
      <c r="J12" s="39">
        <f t="shared" si="0"/>
        <v>0.85</v>
      </c>
      <c r="K12" s="39">
        <f t="shared" si="0"/>
        <v>0.85</v>
      </c>
      <c r="L12" s="39">
        <f t="shared" si="0"/>
        <v>0.85</v>
      </c>
      <c r="M12" s="39">
        <f t="shared" si="0"/>
        <v>0</v>
      </c>
    </row>
    <row r="13" spans="1:13" ht="12.75">
      <c r="A13" s="23">
        <v>9</v>
      </c>
      <c r="B13" s="37" t="s">
        <v>313</v>
      </c>
      <c r="C13" s="19" t="s">
        <v>35</v>
      </c>
      <c r="D13" s="19" t="s">
        <v>66</v>
      </c>
      <c r="E13" s="35" t="s">
        <v>32</v>
      </c>
      <c r="F13" s="36">
        <v>7.5</v>
      </c>
      <c r="G13" s="13">
        <v>2006</v>
      </c>
      <c r="I13" s="39">
        <f t="shared" si="0"/>
        <v>7.5</v>
      </c>
      <c r="J13" s="39">
        <f t="shared" si="0"/>
        <v>7.5</v>
      </c>
      <c r="K13" s="39">
        <f t="shared" si="0"/>
        <v>7.5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314</v>
      </c>
      <c r="C14" s="19" t="s">
        <v>34</v>
      </c>
      <c r="D14" s="19" t="s">
        <v>46</v>
      </c>
      <c r="E14" s="35" t="s">
        <v>70</v>
      </c>
      <c r="F14" s="36">
        <v>6.55</v>
      </c>
      <c r="G14" s="13">
        <v>2006</v>
      </c>
      <c r="I14" s="39">
        <f t="shared" si="0"/>
        <v>6.55</v>
      </c>
      <c r="J14" s="39">
        <f t="shared" si="0"/>
        <v>6.55</v>
      </c>
      <c r="K14" s="39">
        <f t="shared" si="0"/>
        <v>6.55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315</v>
      </c>
      <c r="C15" s="19" t="s">
        <v>58</v>
      </c>
      <c r="D15" s="19" t="s">
        <v>50</v>
      </c>
      <c r="E15" s="35" t="s">
        <v>70</v>
      </c>
      <c r="F15" s="36">
        <v>6.1</v>
      </c>
      <c r="G15" s="13">
        <v>2006</v>
      </c>
      <c r="I15" s="39">
        <f aca="true" t="shared" si="1" ref="I15:M24">+IF($G15&gt;=I$3,$F15,0)</f>
        <v>6.1</v>
      </c>
      <c r="J15" s="39">
        <f t="shared" si="1"/>
        <v>6.1</v>
      </c>
      <c r="K15" s="39">
        <f t="shared" si="1"/>
        <v>6.1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316</v>
      </c>
      <c r="C16" s="19" t="s">
        <v>54</v>
      </c>
      <c r="D16" s="19" t="s">
        <v>80</v>
      </c>
      <c r="E16" s="35" t="s">
        <v>70</v>
      </c>
      <c r="F16" s="36">
        <v>3.85</v>
      </c>
      <c r="G16" s="13">
        <v>2006</v>
      </c>
      <c r="I16" s="39">
        <f t="shared" si="1"/>
        <v>3.85</v>
      </c>
      <c r="J16" s="39">
        <f t="shared" si="1"/>
        <v>3.85</v>
      </c>
      <c r="K16" s="39">
        <f t="shared" si="1"/>
        <v>3.85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317</v>
      </c>
      <c r="C17" s="19" t="s">
        <v>30</v>
      </c>
      <c r="D17" s="19" t="s">
        <v>43</v>
      </c>
      <c r="E17" s="35" t="s">
        <v>70</v>
      </c>
      <c r="F17" s="36">
        <v>0.5</v>
      </c>
      <c r="G17" s="13">
        <v>2006</v>
      </c>
      <c r="I17" s="39">
        <f t="shared" si="1"/>
        <v>0.5</v>
      </c>
      <c r="J17" s="39">
        <f t="shared" si="1"/>
        <v>0.5</v>
      </c>
      <c r="K17" s="39">
        <f t="shared" si="1"/>
        <v>0.5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241</v>
      </c>
      <c r="C18" s="19" t="s">
        <v>54</v>
      </c>
      <c r="D18" s="19" t="s">
        <v>62</v>
      </c>
      <c r="E18" s="35" t="s">
        <v>70</v>
      </c>
      <c r="F18" s="36">
        <v>5.15</v>
      </c>
      <c r="G18" s="13">
        <v>2005</v>
      </c>
      <c r="I18" s="39">
        <f t="shared" si="1"/>
        <v>5.15</v>
      </c>
      <c r="J18" s="39">
        <f t="shared" si="1"/>
        <v>5.15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310</v>
      </c>
      <c r="C19" s="19" t="s">
        <v>54</v>
      </c>
      <c r="D19" s="19" t="s">
        <v>51</v>
      </c>
      <c r="E19" s="35" t="s">
        <v>70</v>
      </c>
      <c r="F19" s="36">
        <v>3.15</v>
      </c>
      <c r="G19" s="13">
        <v>2005</v>
      </c>
      <c r="I19" s="39">
        <f t="shared" si="1"/>
        <v>3.15</v>
      </c>
      <c r="J19" s="39">
        <f t="shared" si="1"/>
        <v>3.15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388</v>
      </c>
      <c r="C20" s="19" t="s">
        <v>33</v>
      </c>
      <c r="D20" s="19" t="s">
        <v>48</v>
      </c>
      <c r="E20" s="35" t="s">
        <v>70</v>
      </c>
      <c r="F20" s="36">
        <v>3.05</v>
      </c>
      <c r="G20" s="13">
        <v>2005</v>
      </c>
      <c r="I20" s="39">
        <f t="shared" si="1"/>
        <v>3.05</v>
      </c>
      <c r="J20" s="39">
        <f t="shared" si="1"/>
        <v>3.05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320</v>
      </c>
      <c r="C21" s="19" t="s">
        <v>54</v>
      </c>
      <c r="D21" s="19" t="s">
        <v>68</v>
      </c>
      <c r="E21" s="35" t="s">
        <v>70</v>
      </c>
      <c r="F21" s="36">
        <v>1.1</v>
      </c>
      <c r="G21" s="13">
        <v>2005</v>
      </c>
      <c r="I21" s="39">
        <f t="shared" si="1"/>
        <v>1.1</v>
      </c>
      <c r="J21" s="39">
        <f t="shared" si="1"/>
        <v>1.1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18" t="s">
        <v>321</v>
      </c>
      <c r="C22" s="19" t="s">
        <v>42</v>
      </c>
      <c r="D22" s="19" t="s">
        <v>62</v>
      </c>
      <c r="E22" s="19" t="s">
        <v>70</v>
      </c>
      <c r="F22" s="24">
        <v>0.9</v>
      </c>
      <c r="G22" s="25">
        <v>2005</v>
      </c>
      <c r="I22" s="39">
        <f t="shared" si="1"/>
        <v>0.9</v>
      </c>
      <c r="J22" s="39">
        <f t="shared" si="1"/>
        <v>0.9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18" t="s">
        <v>323</v>
      </c>
      <c r="C23" s="19" t="s">
        <v>35</v>
      </c>
      <c r="D23" s="19" t="s">
        <v>31</v>
      </c>
      <c r="E23" s="19" t="s">
        <v>70</v>
      </c>
      <c r="F23" s="24">
        <v>0.85</v>
      </c>
      <c r="G23" s="25">
        <v>2005</v>
      </c>
      <c r="I23" s="39">
        <f t="shared" si="1"/>
        <v>0.85</v>
      </c>
      <c r="J23" s="39">
        <f t="shared" si="1"/>
        <v>0.85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326</v>
      </c>
      <c r="C24" s="19" t="s">
        <v>35</v>
      </c>
      <c r="D24" s="19" t="s">
        <v>81</v>
      </c>
      <c r="E24" s="35" t="s">
        <v>70</v>
      </c>
      <c r="F24" s="36">
        <v>2.8</v>
      </c>
      <c r="G24" s="13">
        <v>2004</v>
      </c>
      <c r="I24" s="39">
        <f t="shared" si="1"/>
        <v>2.8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736</v>
      </c>
      <c r="C25" s="19" t="s">
        <v>35</v>
      </c>
      <c r="D25" s="19" t="s">
        <v>36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18" t="s">
        <v>484</v>
      </c>
      <c r="C26" s="19" t="s">
        <v>58</v>
      </c>
      <c r="D26" s="19" t="s">
        <v>57</v>
      </c>
      <c r="E26" s="19" t="s">
        <v>70</v>
      </c>
      <c r="F26" s="24">
        <v>0.6</v>
      </c>
      <c r="G26" s="25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18" t="s">
        <v>791</v>
      </c>
      <c r="C27" s="19" t="s">
        <v>47</v>
      </c>
      <c r="D27" s="19" t="s">
        <v>50</v>
      </c>
      <c r="E27" s="19" t="s">
        <v>70</v>
      </c>
      <c r="F27" s="24">
        <v>0.6</v>
      </c>
      <c r="G27" s="25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845</v>
      </c>
      <c r="C28" s="19" t="s">
        <v>35</v>
      </c>
      <c r="D28" s="19" t="s">
        <v>46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846</v>
      </c>
      <c r="C29" s="19" t="s">
        <v>54</v>
      </c>
      <c r="D29" s="19" t="s">
        <v>50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790</v>
      </c>
      <c r="C30" s="19" t="s">
        <v>54</v>
      </c>
      <c r="D30" s="19" t="s">
        <v>38</v>
      </c>
      <c r="E30" s="19" t="s">
        <v>70</v>
      </c>
      <c r="F30" s="24">
        <v>0.6</v>
      </c>
      <c r="G30" s="25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753</v>
      </c>
      <c r="C31" s="19" t="s">
        <v>54</v>
      </c>
      <c r="D31" s="19" t="s">
        <v>66</v>
      </c>
      <c r="E31" s="19" t="s">
        <v>70</v>
      </c>
      <c r="F31" s="24">
        <v>0.6</v>
      </c>
      <c r="G31" s="25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796</v>
      </c>
      <c r="C32" s="19" t="s">
        <v>33</v>
      </c>
      <c r="D32" s="19" t="s">
        <v>52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58.800000000000004</v>
      </c>
      <c r="J34" s="40">
        <f>+SUM(J5:J32)</f>
        <v>51.199999999999996</v>
      </c>
      <c r="K34" s="40">
        <f>+SUM(K5:K32)</f>
        <v>37</v>
      </c>
      <c r="L34" s="40">
        <f>+SUM(L5:L32)</f>
        <v>12.5</v>
      </c>
      <c r="M34" s="40">
        <f>+SUM(M5:M32)</f>
        <v>3.2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319</v>
      </c>
      <c r="C40" s="19" t="s">
        <v>35</v>
      </c>
      <c r="D40" s="19" t="s">
        <v>48</v>
      </c>
      <c r="E40" s="35">
        <v>2004</v>
      </c>
      <c r="F40" s="36">
        <v>1.6</v>
      </c>
      <c r="G40" s="13">
        <v>2005</v>
      </c>
      <c r="I40" s="39">
        <f aca="true" t="shared" si="3" ref="I40:I59">+CEILING(IF($I$38=E40,F40,IF($I$38&lt;=G40,F40*0.3,0)),0.05)</f>
        <v>1.6</v>
      </c>
      <c r="J40" s="39">
        <f aca="true" t="shared" si="4" ref="J40:J59">+CEILING(IF($J$38&lt;=G40,F40*0.3,0),0.05)</f>
        <v>0.5</v>
      </c>
      <c r="K40" s="39">
        <f aca="true" t="shared" si="5" ref="K40:K59">+CEILING(IF($K$38&lt;=G40,F40*0.3,0),0.05)</f>
        <v>0</v>
      </c>
      <c r="L40" s="39">
        <f aca="true" t="shared" si="6" ref="L40:L59">+CEILING(IF($L$38&lt;=G40,F40*0.3,0),0.05)</f>
        <v>0</v>
      </c>
      <c r="M40" s="39">
        <f aca="true" t="shared" si="7" ref="M40:M59">CEILING(IF($M$38&lt;=G40,F40*0.3,0),0.05)</f>
        <v>0</v>
      </c>
    </row>
    <row r="41" spans="1:13" ht="12.75">
      <c r="A41" s="23">
        <v>2</v>
      </c>
      <c r="B41" s="37" t="s">
        <v>833</v>
      </c>
      <c r="C41" s="19" t="s">
        <v>58</v>
      </c>
      <c r="D41" s="19" t="s">
        <v>64</v>
      </c>
      <c r="E41" s="35">
        <v>2003</v>
      </c>
      <c r="F41" s="36">
        <v>0.75</v>
      </c>
      <c r="G41" s="13">
        <v>2005</v>
      </c>
      <c r="I41" s="39">
        <f t="shared" si="3"/>
        <v>0.25</v>
      </c>
      <c r="J41" s="39">
        <f t="shared" si="4"/>
        <v>0.25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757</v>
      </c>
      <c r="C42" s="19" t="s">
        <v>54</v>
      </c>
      <c r="D42" s="19" t="s">
        <v>66</v>
      </c>
      <c r="E42" s="35">
        <v>2003</v>
      </c>
      <c r="F42" s="36">
        <v>0.55</v>
      </c>
      <c r="G42" s="13">
        <v>2005</v>
      </c>
      <c r="I42" s="39">
        <f t="shared" si="3"/>
        <v>0.2</v>
      </c>
      <c r="J42" s="39">
        <f t="shared" si="4"/>
        <v>0.2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242</v>
      </c>
      <c r="C43" s="19" t="s">
        <v>30</v>
      </c>
      <c r="D43" s="19" t="s">
        <v>65</v>
      </c>
      <c r="E43" s="35">
        <v>2002</v>
      </c>
      <c r="F43" s="36">
        <v>6</v>
      </c>
      <c r="G43" s="13">
        <v>2004</v>
      </c>
      <c r="I43" s="39">
        <f t="shared" si="3"/>
        <v>1.8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63" t="s">
        <v>325</v>
      </c>
      <c r="C44" s="19" t="s">
        <v>54</v>
      </c>
      <c r="D44" s="19" t="s">
        <v>37</v>
      </c>
      <c r="E44" s="35">
        <v>2004</v>
      </c>
      <c r="F44" s="36">
        <v>3</v>
      </c>
      <c r="G44" s="13">
        <v>2004</v>
      </c>
      <c r="I44" s="39">
        <f t="shared" si="3"/>
        <v>3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18" t="s">
        <v>327</v>
      </c>
      <c r="C45" s="19" t="s">
        <v>34</v>
      </c>
      <c r="D45" s="19" t="s">
        <v>44</v>
      </c>
      <c r="E45" s="19">
        <v>2004</v>
      </c>
      <c r="F45" s="24">
        <v>2.45</v>
      </c>
      <c r="G45" s="25">
        <v>2004</v>
      </c>
      <c r="I45" s="39">
        <f t="shared" si="3"/>
        <v>2.45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328</v>
      </c>
      <c r="C46" s="19" t="s">
        <v>54</v>
      </c>
      <c r="D46" s="19" t="s">
        <v>40</v>
      </c>
      <c r="E46" s="35">
        <v>2004</v>
      </c>
      <c r="F46" s="36">
        <v>1.2</v>
      </c>
      <c r="G46" s="13">
        <v>2004</v>
      </c>
      <c r="I46" s="39">
        <f t="shared" si="3"/>
        <v>1.2000000000000002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 t="s">
        <v>834</v>
      </c>
      <c r="C47" s="19" t="s">
        <v>35</v>
      </c>
      <c r="D47" s="19" t="s">
        <v>40</v>
      </c>
      <c r="E47" s="35">
        <v>2003</v>
      </c>
      <c r="F47" s="36">
        <v>1.15</v>
      </c>
      <c r="G47" s="13">
        <v>2004</v>
      </c>
      <c r="I47" s="39">
        <f t="shared" si="3"/>
        <v>0.35000000000000003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18" t="s">
        <v>717</v>
      </c>
      <c r="C48" s="19" t="s">
        <v>54</v>
      </c>
      <c r="D48" s="19" t="s">
        <v>64</v>
      </c>
      <c r="E48" s="19">
        <v>2004</v>
      </c>
      <c r="F48" s="24">
        <v>0.6</v>
      </c>
      <c r="G48" s="25">
        <v>2004</v>
      </c>
      <c r="I48" s="39">
        <f t="shared" si="3"/>
        <v>0.6000000000000001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18" t="s">
        <v>683</v>
      </c>
      <c r="C49" s="19" t="s">
        <v>54</v>
      </c>
      <c r="D49" s="19" t="s">
        <v>53</v>
      </c>
      <c r="E49" s="19">
        <v>2004</v>
      </c>
      <c r="F49" s="24">
        <v>0.6</v>
      </c>
      <c r="G49" s="25">
        <v>2004</v>
      </c>
      <c r="I49" s="39">
        <f t="shared" si="3"/>
        <v>0.6000000000000001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18" t="s">
        <v>763</v>
      </c>
      <c r="C50" s="19" t="s">
        <v>54</v>
      </c>
      <c r="D50" s="19" t="s">
        <v>53</v>
      </c>
      <c r="E50" s="19">
        <v>2004</v>
      </c>
      <c r="F50" s="24">
        <v>0.6</v>
      </c>
      <c r="G50" s="25">
        <v>2004</v>
      </c>
      <c r="I50" s="39">
        <f t="shared" si="3"/>
        <v>0.6000000000000001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37" t="s">
        <v>766</v>
      </c>
      <c r="C51" s="19" t="s">
        <v>33</v>
      </c>
      <c r="D51" s="19" t="s">
        <v>50</v>
      </c>
      <c r="E51" s="35">
        <v>2004</v>
      </c>
      <c r="F51" s="36">
        <v>0.6</v>
      </c>
      <c r="G51" s="13">
        <v>2004</v>
      </c>
      <c r="I51" s="39">
        <f t="shared" si="3"/>
        <v>0.6000000000000001</v>
      </c>
      <c r="J51" s="39">
        <f t="shared" si="4"/>
        <v>0</v>
      </c>
      <c r="K51" s="39">
        <f t="shared" si="5"/>
        <v>0</v>
      </c>
      <c r="L51" s="39">
        <f t="shared" si="6"/>
        <v>0</v>
      </c>
      <c r="M51" s="39">
        <f t="shared" si="7"/>
        <v>0</v>
      </c>
    </row>
    <row r="52" spans="1:13" ht="12.75">
      <c r="A52" s="23">
        <v>13</v>
      </c>
      <c r="B52" s="63" t="s">
        <v>643</v>
      </c>
      <c r="C52" s="19" t="s">
        <v>58</v>
      </c>
      <c r="D52" s="19" t="s">
        <v>62</v>
      </c>
      <c r="E52" s="35">
        <v>2004</v>
      </c>
      <c r="F52" s="36">
        <v>0.6</v>
      </c>
      <c r="G52" s="13">
        <v>2004</v>
      </c>
      <c r="I52" s="39">
        <f t="shared" si="3"/>
        <v>0.6000000000000001</v>
      </c>
      <c r="J52" s="39">
        <f t="shared" si="4"/>
        <v>0</v>
      </c>
      <c r="K52" s="39">
        <f t="shared" si="5"/>
        <v>0</v>
      </c>
      <c r="L52" s="39">
        <f t="shared" si="6"/>
        <v>0</v>
      </c>
      <c r="M52" s="39">
        <f t="shared" si="7"/>
        <v>0</v>
      </c>
    </row>
    <row r="53" spans="1:13" ht="12.75">
      <c r="A53" s="23">
        <v>14</v>
      </c>
      <c r="B53" s="18" t="s">
        <v>702</v>
      </c>
      <c r="C53" s="19" t="s">
        <v>54</v>
      </c>
      <c r="D53" s="19" t="s">
        <v>62</v>
      </c>
      <c r="E53" s="19">
        <v>2004</v>
      </c>
      <c r="F53" s="24">
        <v>0.6</v>
      </c>
      <c r="G53" s="25">
        <v>2004</v>
      </c>
      <c r="I53" s="39">
        <f t="shared" si="3"/>
        <v>0.6000000000000001</v>
      </c>
      <c r="J53" s="39">
        <f t="shared" si="4"/>
        <v>0</v>
      </c>
      <c r="K53" s="39">
        <f t="shared" si="5"/>
        <v>0</v>
      </c>
      <c r="L53" s="39">
        <f t="shared" si="6"/>
        <v>0</v>
      </c>
      <c r="M53" s="39">
        <f t="shared" si="7"/>
        <v>0</v>
      </c>
    </row>
    <row r="54" spans="1:13" ht="12.75">
      <c r="A54" s="23">
        <v>15</v>
      </c>
      <c r="B54" s="37" t="s">
        <v>840</v>
      </c>
      <c r="C54" s="19" t="s">
        <v>35</v>
      </c>
      <c r="D54" s="19" t="s">
        <v>50</v>
      </c>
      <c r="E54" s="35">
        <v>2004</v>
      </c>
      <c r="F54" s="36">
        <v>0.6</v>
      </c>
      <c r="G54" s="13">
        <v>2004</v>
      </c>
      <c r="I54" s="39">
        <f>+CEILING(IF($I$38=E54,F54,IF($I$38&lt;=G54,F54*0.3,0)),0.05)</f>
        <v>0.6000000000000001</v>
      </c>
      <c r="J54" s="39">
        <f>+CEILING(IF($J$38&lt;=G54,F54*0.3,0),0.05)</f>
        <v>0</v>
      </c>
      <c r="K54" s="39">
        <f>+CEILING(IF($K$38&lt;=G54,F54*0.3,0),0.05)</f>
        <v>0</v>
      </c>
      <c r="L54" s="39">
        <f>+CEILING(IF($L$38&lt;=G54,F54*0.3,0),0.05)</f>
        <v>0</v>
      </c>
      <c r="M54" s="39">
        <f>CEILING(IF($M$38&lt;=G54,F54*0.3,0),0.05)</f>
        <v>0</v>
      </c>
    </row>
    <row r="55" spans="1:13" ht="12.75">
      <c r="A55" s="23">
        <v>16</v>
      </c>
      <c r="B55" s="63" t="s">
        <v>809</v>
      </c>
      <c r="C55" s="19" t="s">
        <v>54</v>
      </c>
      <c r="D55" s="19" t="s">
        <v>81</v>
      </c>
      <c r="E55" s="35">
        <v>2004</v>
      </c>
      <c r="F55" s="36">
        <v>0.6</v>
      </c>
      <c r="G55" s="13">
        <v>2004</v>
      </c>
      <c r="I55" s="39">
        <f>+CEILING(IF($I$38=E55,F55,IF($I$38&lt;=G55,F55*0.3,0)),0.05)</f>
        <v>0.6000000000000001</v>
      </c>
      <c r="J55" s="39">
        <f>+CEILING(IF($J$38&lt;=G55,F55*0.3,0),0.05)</f>
        <v>0</v>
      </c>
      <c r="K55" s="39">
        <f>+CEILING(IF($K$38&lt;=G55,F55*0.3,0),0.05)</f>
        <v>0</v>
      </c>
      <c r="L55" s="39">
        <f>+CEILING(IF($L$38&lt;=G55,F55*0.3,0),0.05)</f>
        <v>0</v>
      </c>
      <c r="M55" s="39">
        <f>CEILING(IF($M$38&lt;=G55,F55*0.3,0),0.05)</f>
        <v>0</v>
      </c>
    </row>
    <row r="56" spans="1:13" ht="12.75">
      <c r="A56" s="23">
        <v>17</v>
      </c>
      <c r="B56" s="18" t="s">
        <v>851</v>
      </c>
      <c r="C56" s="19" t="s">
        <v>34</v>
      </c>
      <c r="D56" s="19" t="s">
        <v>52</v>
      </c>
      <c r="E56" s="19">
        <v>2004</v>
      </c>
      <c r="F56" s="24">
        <v>0.6</v>
      </c>
      <c r="G56" s="25">
        <v>2004</v>
      </c>
      <c r="I56" s="39">
        <f>+CEILING(IF($I$38=E56,F56,IF($I$38&lt;=G56,F56*0.3,0)),0.05)</f>
        <v>0.6000000000000001</v>
      </c>
      <c r="J56" s="39">
        <f>+CEILING(IF($J$38&lt;=G56,F56*0.3,0),0.05)</f>
        <v>0</v>
      </c>
      <c r="K56" s="39">
        <f>+CEILING(IF($K$38&lt;=G56,F56*0.3,0),0.05)</f>
        <v>0</v>
      </c>
      <c r="L56" s="39">
        <f>+CEILING(IF($L$38&lt;=G56,F56*0.3,0),0.05)</f>
        <v>0</v>
      </c>
      <c r="M56" s="39">
        <f>CEILING(IF($M$38&lt;=G56,F56*0.3,0),0.05)</f>
        <v>0</v>
      </c>
    </row>
    <row r="57" spans="1:13" ht="12.75">
      <c r="A57" s="23">
        <v>18</v>
      </c>
      <c r="B57" s="37" t="s">
        <v>329</v>
      </c>
      <c r="C57" s="19" t="s">
        <v>34</v>
      </c>
      <c r="D57" s="19" t="s">
        <v>49</v>
      </c>
      <c r="E57" s="35">
        <v>2004</v>
      </c>
      <c r="F57" s="36">
        <v>0.5</v>
      </c>
      <c r="G57" s="13">
        <v>2004</v>
      </c>
      <c r="I57" s="39">
        <f>+CEILING(IF($I$38=E57,F57,IF($I$38&lt;=G57,F57*0.3,0)),0.05)</f>
        <v>0.5</v>
      </c>
      <c r="J57" s="39">
        <f>+CEILING(IF($J$38&lt;=G57,F57*0.3,0),0.05)</f>
        <v>0</v>
      </c>
      <c r="K57" s="39">
        <f>+CEILING(IF($K$38&lt;=G57,F57*0.3,0),0.05)</f>
        <v>0</v>
      </c>
      <c r="L57" s="39">
        <f>+CEILING(IF($L$38&lt;=G57,F57*0.3,0),0.05)</f>
        <v>0</v>
      </c>
      <c r="M57" s="39">
        <f>CEILING(IF($M$38&lt;=G57,F57*0.3,0),0.05)</f>
        <v>0</v>
      </c>
    </row>
    <row r="58" spans="1:13" ht="12.75">
      <c r="A58" s="23">
        <v>19</v>
      </c>
      <c r="B58" s="63"/>
      <c r="D58" s="19"/>
      <c r="E58" s="35"/>
      <c r="F58" s="36"/>
      <c r="G58" s="13"/>
      <c r="I58" s="39">
        <f>+CEILING(IF($I$38=E58,F58,IF($I$38&lt;=G58,F58*0.3,0)),0.05)</f>
        <v>0</v>
      </c>
      <c r="J58" s="39">
        <f>+CEILING(IF($J$38&lt;=G58,F58*0.3,0),0.05)</f>
        <v>0</v>
      </c>
      <c r="K58" s="39">
        <f>+CEILING(IF($K$38&lt;=G58,F58*0.3,0),0.05)</f>
        <v>0</v>
      </c>
      <c r="L58" s="39">
        <f>+CEILING(IF($L$38&lt;=G58,F58*0.3,0),0.05)</f>
        <v>0</v>
      </c>
      <c r="M58" s="39">
        <f>CEILING(IF($M$38&lt;=G58,F58*0.3,0),0.05)</f>
        <v>0</v>
      </c>
    </row>
    <row r="59" spans="1:13" ht="12.75">
      <c r="A59" s="23">
        <v>20</v>
      </c>
      <c r="D59" s="19"/>
      <c r="E59" s="19"/>
      <c r="F59" s="24"/>
      <c r="G59" s="25"/>
      <c r="I59" s="39">
        <f t="shared" si="3"/>
        <v>0</v>
      </c>
      <c r="J59" s="39">
        <f t="shared" si="4"/>
        <v>0</v>
      </c>
      <c r="K59" s="39">
        <f t="shared" si="5"/>
        <v>0</v>
      </c>
      <c r="L59" s="39">
        <f t="shared" si="6"/>
        <v>0</v>
      </c>
      <c r="M59" s="39">
        <f t="shared" si="7"/>
        <v>0</v>
      </c>
    </row>
    <row r="60" spans="9:13" ht="7.5" customHeight="1">
      <c r="I60" s="37"/>
      <c r="J60" s="37"/>
      <c r="K60" s="37"/>
      <c r="L60" s="37"/>
      <c r="M60" s="37"/>
    </row>
    <row r="61" spans="9:13" ht="12.75">
      <c r="I61" s="40">
        <f>+SUM(I40:I60)</f>
        <v>16.749999999999996</v>
      </c>
      <c r="J61" s="40">
        <f>+SUM(J40:J60)</f>
        <v>0.95</v>
      </c>
      <c r="K61" s="40">
        <f>+SUM(K40:K60)</f>
        <v>0</v>
      </c>
      <c r="L61" s="40">
        <f>+SUM(L40:L60)</f>
        <v>0</v>
      </c>
      <c r="M61" s="40">
        <f>+SUM(M40:M60)</f>
        <v>0</v>
      </c>
    </row>
    <row r="62" spans="9:13" ht="12.75">
      <c r="I62" s="27"/>
      <c r="J62" s="27"/>
      <c r="K62" s="27"/>
      <c r="L62" s="27"/>
      <c r="M62" s="27"/>
    </row>
    <row r="63" spans="1:13" ht="15.75">
      <c r="A63" s="28" t="s">
        <v>76</v>
      </c>
      <c r="B63" s="17"/>
      <c r="C63" s="29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9:13" ht="7.5" customHeight="1">
      <c r="I64" s="27"/>
      <c r="J64" s="27"/>
      <c r="K64" s="27"/>
      <c r="L64" s="27"/>
      <c r="M64" s="27"/>
    </row>
    <row r="65" spans="1:13" ht="12.75">
      <c r="A65" s="23"/>
      <c r="B65" s="20" t="s">
        <v>79</v>
      </c>
      <c r="C65" s="21"/>
      <c r="D65" s="21"/>
      <c r="E65" s="21"/>
      <c r="F65" s="21" t="s">
        <v>78</v>
      </c>
      <c r="G65" s="21" t="s">
        <v>77</v>
      </c>
      <c r="I65" s="22">
        <f>+I$3</f>
        <v>2004</v>
      </c>
      <c r="J65" s="22">
        <f>+J$3</f>
        <v>2005</v>
      </c>
      <c r="K65" s="22">
        <f>+K$3</f>
        <v>2006</v>
      </c>
      <c r="L65" s="22">
        <f>+L$3</f>
        <v>2007</v>
      </c>
      <c r="M65" s="22">
        <f>+M$3</f>
        <v>2008</v>
      </c>
    </row>
    <row r="66" spans="1:13" ht="7.5" customHeight="1">
      <c r="A66" s="23"/>
      <c r="J66" s="27"/>
      <c r="K66" s="27"/>
      <c r="L66" s="27"/>
      <c r="M66" s="27"/>
    </row>
    <row r="67" spans="1:13" ht="12.75">
      <c r="A67" s="23">
        <v>1</v>
      </c>
      <c r="B67" s="81" t="s">
        <v>855</v>
      </c>
      <c r="C67" s="81"/>
      <c r="D67" s="81"/>
      <c r="E67" s="81"/>
      <c r="F67" s="41">
        <v>-0.6</v>
      </c>
      <c r="G67" s="19">
        <v>2004</v>
      </c>
      <c r="I67" s="72">
        <v>-0.6</v>
      </c>
      <c r="J67" s="72">
        <v>0</v>
      </c>
      <c r="K67" s="72">
        <v>0</v>
      </c>
      <c r="L67" s="72">
        <v>0</v>
      </c>
      <c r="M67" s="72">
        <v>0</v>
      </c>
    </row>
    <row r="68" spans="1:13" ht="12.75">
      <c r="A68" s="23">
        <v>2</v>
      </c>
      <c r="B68" s="81"/>
      <c r="C68" s="81"/>
      <c r="D68" s="81"/>
      <c r="E68" s="81"/>
      <c r="I68" s="59"/>
      <c r="J68" s="59"/>
      <c r="K68" s="59"/>
      <c r="L68" s="59"/>
      <c r="M68" s="59"/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+SUM(I67:I69)</f>
        <v>-0.6</v>
      </c>
      <c r="J70" s="27">
        <f>+SUM(J67:J69)</f>
        <v>0</v>
      </c>
      <c r="K70" s="27">
        <f>+SUM(K67:K69)</f>
        <v>0</v>
      </c>
      <c r="L70" s="27">
        <f>+SUM(L67:L69)</f>
        <v>0</v>
      </c>
      <c r="M70" s="27">
        <f>+SUM(M67:M69)</f>
        <v>0</v>
      </c>
    </row>
    <row r="71" spans="9:13" ht="12.75">
      <c r="I71" s="26"/>
      <c r="J71" s="26"/>
      <c r="K71" s="26"/>
      <c r="L71" s="26"/>
      <c r="M71" s="26"/>
    </row>
    <row r="72" spans="1:13" ht="15.75">
      <c r="A72" s="30"/>
      <c r="B72" s="31" t="s">
        <v>97</v>
      </c>
      <c r="C72" s="32"/>
      <c r="D72" s="33"/>
      <c r="E72" s="33"/>
      <c r="F72" s="33"/>
      <c r="G72" s="30"/>
      <c r="H72" s="33"/>
      <c r="I72" s="34">
        <f>+I34+I61+I70</f>
        <v>74.95</v>
      </c>
      <c r="J72" s="34">
        <f>+J34+J61+J70</f>
        <v>52.15</v>
      </c>
      <c r="K72" s="34">
        <f>+K34+K61+K70</f>
        <v>37</v>
      </c>
      <c r="L72" s="34">
        <f>+L34+L61+L70</f>
        <v>12.5</v>
      </c>
      <c r="M72" s="34">
        <f>+M34+M61+M70</f>
        <v>3.2</v>
      </c>
    </row>
    <row r="74" spans="1:13" ht="15.75">
      <c r="A74" s="15" t="s">
        <v>96</v>
      </c>
      <c r="B74" s="15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ht="7.5" customHeight="1"/>
    <row r="76" spans="2:13" ht="12.75">
      <c r="B76" s="20" t="s">
        <v>1</v>
      </c>
      <c r="C76" s="21" t="s">
        <v>27</v>
      </c>
      <c r="D76" s="21" t="s">
        <v>5</v>
      </c>
      <c r="E76" s="21" t="s">
        <v>6</v>
      </c>
      <c r="F76" s="21" t="s">
        <v>3</v>
      </c>
      <c r="G76" s="21" t="s">
        <v>28</v>
      </c>
      <c r="I76" s="22">
        <f>+I$3</f>
        <v>2004</v>
      </c>
      <c r="J76" s="22">
        <f>+J$3</f>
        <v>2005</v>
      </c>
      <c r="K76" s="22">
        <f>+K$3</f>
        <v>2006</v>
      </c>
      <c r="L76" s="22">
        <f>+L$3</f>
        <v>2007</v>
      </c>
      <c r="M76" s="22">
        <f>+M$3</f>
        <v>2008</v>
      </c>
    </row>
    <row r="77" spans="2:6" ht="7.5" customHeight="1">
      <c r="B77" s="20"/>
      <c r="C77" s="22"/>
      <c r="E77" s="22"/>
      <c r="F77" s="22"/>
    </row>
    <row r="78" spans="1:13" ht="12.75">
      <c r="A78" s="23">
        <v>1</v>
      </c>
      <c r="B78" s="18" t="s">
        <v>606</v>
      </c>
      <c r="C78" s="19" t="s">
        <v>54</v>
      </c>
      <c r="D78" s="19" t="s">
        <v>68</v>
      </c>
      <c r="E78" s="19" t="s">
        <v>126</v>
      </c>
      <c r="F78" s="24">
        <v>3.4</v>
      </c>
      <c r="G78" s="25">
        <v>2008</v>
      </c>
      <c r="I78" s="39">
        <f aca="true" t="shared" si="8" ref="I78:I83">+CEILING(IF($I$76&lt;=G78,F78*0.3,0),0.05)</f>
        <v>1.05</v>
      </c>
      <c r="J78" s="39">
        <f aca="true" t="shared" si="9" ref="J78:J83">+CEILING(IF($J$76&lt;=G78,F78*0.3,0),0.05)</f>
        <v>1.05</v>
      </c>
      <c r="K78" s="39">
        <f aca="true" t="shared" si="10" ref="K78:K83">+CEILING(IF($K$76&lt;=G78,F78*0.3,0),0.05)</f>
        <v>1.05</v>
      </c>
      <c r="L78" s="39">
        <f aca="true" t="shared" si="11" ref="L78:L83">+CEILING(IF($L$76&lt;=G78,F78*0.3,0),0.05)</f>
        <v>1.05</v>
      </c>
      <c r="M78" s="39">
        <f aca="true" t="shared" si="12" ref="M78:M83">+CEILING(IF($M$76&lt;=G78,F78*0.3,0),0.05)</f>
        <v>1.05</v>
      </c>
    </row>
    <row r="79" spans="1:13" ht="12.75">
      <c r="A79" s="23">
        <v>2</v>
      </c>
      <c r="B79" s="18" t="s">
        <v>312</v>
      </c>
      <c r="C79" s="19" t="s">
        <v>54</v>
      </c>
      <c r="D79" s="19" t="s">
        <v>64</v>
      </c>
      <c r="E79" s="19" t="s">
        <v>126</v>
      </c>
      <c r="F79" s="24">
        <v>0.55</v>
      </c>
      <c r="G79" s="25">
        <v>2007</v>
      </c>
      <c r="I79" s="39">
        <f t="shared" si="8"/>
        <v>0.2</v>
      </c>
      <c r="J79" s="39">
        <f t="shared" si="9"/>
        <v>0.2</v>
      </c>
      <c r="K79" s="39">
        <f t="shared" si="10"/>
        <v>0.2</v>
      </c>
      <c r="L79" s="39">
        <f t="shared" si="11"/>
        <v>0.2</v>
      </c>
      <c r="M79" s="39">
        <f t="shared" si="12"/>
        <v>0</v>
      </c>
    </row>
    <row r="80" spans="1:13" ht="12.75">
      <c r="A80" s="23">
        <v>3</v>
      </c>
      <c r="B80" s="18" t="s">
        <v>166</v>
      </c>
      <c r="C80" s="19" t="s">
        <v>47</v>
      </c>
      <c r="D80" s="19" t="s">
        <v>52</v>
      </c>
      <c r="E80" s="19" t="s">
        <v>126</v>
      </c>
      <c r="F80" s="41">
        <v>0.55</v>
      </c>
      <c r="G80" s="19">
        <v>2007</v>
      </c>
      <c r="I80" s="39">
        <f t="shared" si="8"/>
        <v>0.2</v>
      </c>
      <c r="J80" s="39">
        <f t="shared" si="9"/>
        <v>0.2</v>
      </c>
      <c r="K80" s="39">
        <f t="shared" si="10"/>
        <v>0.2</v>
      </c>
      <c r="L80" s="39">
        <f t="shared" si="11"/>
        <v>0.2</v>
      </c>
      <c r="M80" s="39">
        <f t="shared" si="12"/>
        <v>0</v>
      </c>
    </row>
    <row r="81" spans="1:13" ht="12.75">
      <c r="A81" s="23">
        <v>4</v>
      </c>
      <c r="B81" s="37" t="s">
        <v>160</v>
      </c>
      <c r="C81" s="19" t="s">
        <v>30</v>
      </c>
      <c r="D81" s="19" t="s">
        <v>39</v>
      </c>
      <c r="E81" s="35" t="s">
        <v>126</v>
      </c>
      <c r="F81" s="36">
        <v>0.5</v>
      </c>
      <c r="G81" s="13">
        <v>2006</v>
      </c>
      <c r="I81" s="39">
        <f t="shared" si="8"/>
        <v>0.15000000000000002</v>
      </c>
      <c r="J81" s="39">
        <f t="shared" si="9"/>
        <v>0.15000000000000002</v>
      </c>
      <c r="K81" s="39">
        <f t="shared" si="10"/>
        <v>0.15000000000000002</v>
      </c>
      <c r="L81" s="39">
        <f t="shared" si="11"/>
        <v>0</v>
      </c>
      <c r="M81" s="39">
        <f t="shared" si="12"/>
        <v>0</v>
      </c>
    </row>
    <row r="82" spans="1:13" ht="12.75">
      <c r="A82" s="23">
        <v>5</v>
      </c>
      <c r="B82" s="37" t="s">
        <v>161</v>
      </c>
      <c r="C82" s="19" t="s">
        <v>33</v>
      </c>
      <c r="D82" s="19" t="s">
        <v>44</v>
      </c>
      <c r="E82" s="35" t="s">
        <v>126</v>
      </c>
      <c r="F82" s="36">
        <v>0.5</v>
      </c>
      <c r="G82" s="13">
        <v>2006</v>
      </c>
      <c r="I82" s="39">
        <f t="shared" si="8"/>
        <v>0.15000000000000002</v>
      </c>
      <c r="J82" s="39">
        <f t="shared" si="9"/>
        <v>0.15000000000000002</v>
      </c>
      <c r="K82" s="39">
        <f t="shared" si="10"/>
        <v>0.15000000000000002</v>
      </c>
      <c r="L82" s="39">
        <f t="shared" si="11"/>
        <v>0</v>
      </c>
      <c r="M82" s="39">
        <f t="shared" si="12"/>
        <v>0</v>
      </c>
    </row>
    <row r="83" spans="1:13" ht="12.75">
      <c r="A83" s="23">
        <v>6</v>
      </c>
      <c r="B83" s="18" t="s">
        <v>322</v>
      </c>
      <c r="C83" s="19" t="s">
        <v>47</v>
      </c>
      <c r="D83" s="19" t="s">
        <v>80</v>
      </c>
      <c r="E83" s="19" t="s">
        <v>126</v>
      </c>
      <c r="F83" s="24">
        <v>0.9</v>
      </c>
      <c r="G83" s="25">
        <v>2005</v>
      </c>
      <c r="I83" s="39">
        <f t="shared" si="8"/>
        <v>0.30000000000000004</v>
      </c>
      <c r="J83" s="39">
        <f t="shared" si="9"/>
        <v>0.30000000000000004</v>
      </c>
      <c r="K83" s="39">
        <f t="shared" si="10"/>
        <v>0</v>
      </c>
      <c r="L83" s="39">
        <f t="shared" si="11"/>
        <v>0</v>
      </c>
      <c r="M83" s="39">
        <f t="shared" si="12"/>
        <v>0</v>
      </c>
    </row>
    <row r="84" spans="1:13" ht="7.5" customHeight="1">
      <c r="A84" s="23"/>
      <c r="I84" s="27"/>
      <c r="J84" s="27"/>
      <c r="K84" s="27"/>
      <c r="L84" s="27"/>
      <c r="M84" s="27"/>
    </row>
    <row r="85" spans="1:13" ht="12.75">
      <c r="A85" s="23"/>
      <c r="I85" s="27">
        <f>+SUM(I78:I84)</f>
        <v>2.05</v>
      </c>
      <c r="J85" s="27">
        <f>+SUM(J78:J84)</f>
        <v>2.05</v>
      </c>
      <c r="K85" s="27">
        <f>+SUM(K78:K84)</f>
        <v>1.75</v>
      </c>
      <c r="L85" s="27">
        <f>+SUM(L78:L84)</f>
        <v>1.45</v>
      </c>
      <c r="M85" s="27">
        <f>+SUM(M78:M84)</f>
        <v>1.05</v>
      </c>
    </row>
  </sheetData>
  <sheetProtection/>
  <mergeCells count="2">
    <mergeCell ref="B67:E67"/>
    <mergeCell ref="B68:E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56">
      <selection activeCell="B74" sqref="B74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566</v>
      </c>
      <c r="C5" s="19" t="s">
        <v>47</v>
      </c>
      <c r="D5" s="19" t="s">
        <v>39</v>
      </c>
      <c r="E5" s="35" t="s">
        <v>70</v>
      </c>
      <c r="F5" s="36">
        <v>3.45</v>
      </c>
      <c r="G5" s="13">
        <v>2008</v>
      </c>
      <c r="I5" s="38">
        <f aca="true" t="shared" si="0" ref="I5:M14">+IF($G5&gt;=I$3,$F5,0)</f>
        <v>3.45</v>
      </c>
      <c r="J5" s="38">
        <f t="shared" si="0"/>
        <v>3.45</v>
      </c>
      <c r="K5" s="38">
        <f t="shared" si="0"/>
        <v>3.45</v>
      </c>
      <c r="L5" s="38">
        <f t="shared" si="0"/>
        <v>3.45</v>
      </c>
      <c r="M5" s="38">
        <f t="shared" si="0"/>
        <v>3.45</v>
      </c>
    </row>
    <row r="6" spans="1:13" ht="12.75">
      <c r="A6" s="23">
        <v>2</v>
      </c>
      <c r="B6" s="37" t="s">
        <v>334</v>
      </c>
      <c r="C6" s="19" t="s">
        <v>35</v>
      </c>
      <c r="D6" s="19" t="s">
        <v>56</v>
      </c>
      <c r="E6" s="35" t="s">
        <v>70</v>
      </c>
      <c r="F6" s="36">
        <v>3.75</v>
      </c>
      <c r="G6" s="13">
        <v>2007</v>
      </c>
      <c r="I6" s="39">
        <f t="shared" si="0"/>
        <v>3.75</v>
      </c>
      <c r="J6" s="39">
        <f t="shared" si="0"/>
        <v>3.75</v>
      </c>
      <c r="K6" s="39">
        <f t="shared" si="0"/>
        <v>3.75</v>
      </c>
      <c r="L6" s="39">
        <f t="shared" si="0"/>
        <v>3.75</v>
      </c>
      <c r="M6" s="39">
        <f t="shared" si="0"/>
        <v>0</v>
      </c>
    </row>
    <row r="7" spans="1:13" ht="12.75">
      <c r="A7" s="23">
        <v>3</v>
      </c>
      <c r="B7" s="37" t="s">
        <v>335</v>
      </c>
      <c r="C7" s="19" t="s">
        <v>33</v>
      </c>
      <c r="D7" s="19" t="s">
        <v>53</v>
      </c>
      <c r="E7" s="35" t="s">
        <v>70</v>
      </c>
      <c r="F7" s="36">
        <v>2.25</v>
      </c>
      <c r="G7" s="13">
        <v>2007</v>
      </c>
      <c r="I7" s="39">
        <f t="shared" si="0"/>
        <v>2.25</v>
      </c>
      <c r="J7" s="39">
        <f t="shared" si="0"/>
        <v>2.25</v>
      </c>
      <c r="K7" s="39">
        <f t="shared" si="0"/>
        <v>2.25</v>
      </c>
      <c r="L7" s="39">
        <f t="shared" si="0"/>
        <v>2.25</v>
      </c>
      <c r="M7" s="39">
        <f t="shared" si="0"/>
        <v>0</v>
      </c>
    </row>
    <row r="8" spans="1:13" ht="12.75">
      <c r="A8" s="23">
        <v>4</v>
      </c>
      <c r="B8" s="37" t="s">
        <v>336</v>
      </c>
      <c r="C8" s="19" t="s">
        <v>54</v>
      </c>
      <c r="D8" s="19" t="s">
        <v>46</v>
      </c>
      <c r="E8" s="35" t="s">
        <v>70</v>
      </c>
      <c r="F8" s="36">
        <v>1.7</v>
      </c>
      <c r="G8" s="13">
        <v>2007</v>
      </c>
      <c r="I8" s="39">
        <f t="shared" si="0"/>
        <v>1.7</v>
      </c>
      <c r="J8" s="39">
        <f t="shared" si="0"/>
        <v>1.7</v>
      </c>
      <c r="K8" s="39">
        <f t="shared" si="0"/>
        <v>1.7</v>
      </c>
      <c r="L8" s="39">
        <f t="shared" si="0"/>
        <v>1.7</v>
      </c>
      <c r="M8" s="39">
        <f t="shared" si="0"/>
        <v>0</v>
      </c>
    </row>
    <row r="9" spans="1:13" ht="12.75">
      <c r="A9" s="23">
        <v>5</v>
      </c>
      <c r="B9" s="37" t="s">
        <v>337</v>
      </c>
      <c r="C9" s="19" t="s">
        <v>33</v>
      </c>
      <c r="D9" s="19" t="s">
        <v>38</v>
      </c>
      <c r="E9" s="35" t="s">
        <v>70</v>
      </c>
      <c r="F9" s="36">
        <v>3.65</v>
      </c>
      <c r="G9" s="13">
        <v>2006</v>
      </c>
      <c r="I9" s="39">
        <f t="shared" si="0"/>
        <v>3.65</v>
      </c>
      <c r="J9" s="39">
        <f t="shared" si="0"/>
        <v>3.65</v>
      </c>
      <c r="K9" s="39">
        <f t="shared" si="0"/>
        <v>3.65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338</v>
      </c>
      <c r="C10" s="19" t="s">
        <v>30</v>
      </c>
      <c r="D10" s="19" t="s">
        <v>41</v>
      </c>
      <c r="E10" s="35" t="s">
        <v>70</v>
      </c>
      <c r="F10" s="36">
        <v>2.8</v>
      </c>
      <c r="G10" s="13">
        <v>2006</v>
      </c>
      <c r="I10" s="39">
        <f t="shared" si="0"/>
        <v>2.8</v>
      </c>
      <c r="J10" s="39">
        <f t="shared" si="0"/>
        <v>2.8</v>
      </c>
      <c r="K10" s="39">
        <f t="shared" si="0"/>
        <v>2.8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339</v>
      </c>
      <c r="C11" s="19" t="s">
        <v>33</v>
      </c>
      <c r="D11" s="19" t="s">
        <v>41</v>
      </c>
      <c r="E11" s="35" t="s">
        <v>70</v>
      </c>
      <c r="F11" s="36">
        <v>2.2</v>
      </c>
      <c r="G11" s="13">
        <v>2006</v>
      </c>
      <c r="I11" s="39">
        <f t="shared" si="0"/>
        <v>2.2</v>
      </c>
      <c r="J11" s="39">
        <f t="shared" si="0"/>
        <v>2.2</v>
      </c>
      <c r="K11" s="39">
        <f t="shared" si="0"/>
        <v>2.2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340</v>
      </c>
      <c r="C12" s="19" t="s">
        <v>34</v>
      </c>
      <c r="D12" s="19" t="s">
        <v>56</v>
      </c>
      <c r="E12" s="35" t="s">
        <v>70</v>
      </c>
      <c r="F12" s="36">
        <v>1.3</v>
      </c>
      <c r="G12" s="13">
        <v>2006</v>
      </c>
      <c r="I12" s="39">
        <f t="shared" si="0"/>
        <v>1.3</v>
      </c>
      <c r="J12" s="39">
        <f t="shared" si="0"/>
        <v>1.3</v>
      </c>
      <c r="K12" s="39">
        <f t="shared" si="0"/>
        <v>1.3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128</v>
      </c>
      <c r="C13" s="19" t="s">
        <v>54</v>
      </c>
      <c r="D13" s="19" t="s">
        <v>63</v>
      </c>
      <c r="E13" s="35" t="s">
        <v>70</v>
      </c>
      <c r="F13" s="36">
        <v>0.8</v>
      </c>
      <c r="G13" s="13">
        <v>2006</v>
      </c>
      <c r="I13" s="39">
        <f t="shared" si="0"/>
        <v>0.8</v>
      </c>
      <c r="J13" s="39">
        <f t="shared" si="0"/>
        <v>0.8</v>
      </c>
      <c r="K13" s="39">
        <f t="shared" si="0"/>
        <v>0.8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263</v>
      </c>
      <c r="C14" s="19" t="s">
        <v>58</v>
      </c>
      <c r="D14" s="19" t="s">
        <v>38</v>
      </c>
      <c r="E14" s="35" t="s">
        <v>70</v>
      </c>
      <c r="F14" s="36">
        <v>0.8</v>
      </c>
      <c r="G14" s="13">
        <v>2006</v>
      </c>
      <c r="I14" s="39">
        <f t="shared" si="0"/>
        <v>0.8</v>
      </c>
      <c r="J14" s="39">
        <f t="shared" si="0"/>
        <v>0.8</v>
      </c>
      <c r="K14" s="39">
        <f t="shared" si="0"/>
        <v>0.8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405</v>
      </c>
      <c r="C15" s="19" t="s">
        <v>90</v>
      </c>
      <c r="D15" s="19" t="s">
        <v>46</v>
      </c>
      <c r="E15" s="35" t="s">
        <v>70</v>
      </c>
      <c r="F15" s="36">
        <v>0.7</v>
      </c>
      <c r="G15" s="13">
        <v>2006</v>
      </c>
      <c r="I15" s="39">
        <f aca="true" t="shared" si="1" ref="I15:M24">+IF($G15&gt;=I$3,$F15,0)</f>
        <v>0.7</v>
      </c>
      <c r="J15" s="39">
        <f t="shared" si="1"/>
        <v>0.7</v>
      </c>
      <c r="K15" s="39">
        <f t="shared" si="1"/>
        <v>0.7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341</v>
      </c>
      <c r="C16" s="19" t="s">
        <v>35</v>
      </c>
      <c r="D16" s="19" t="s">
        <v>63</v>
      </c>
      <c r="E16" s="35" t="s">
        <v>70</v>
      </c>
      <c r="F16" s="36">
        <v>5</v>
      </c>
      <c r="G16" s="13">
        <v>2005</v>
      </c>
      <c r="I16" s="39">
        <f t="shared" si="1"/>
        <v>5</v>
      </c>
      <c r="J16" s="39">
        <f t="shared" si="1"/>
        <v>5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342</v>
      </c>
      <c r="C17" s="19" t="s">
        <v>42</v>
      </c>
      <c r="D17" s="19" t="s">
        <v>44</v>
      </c>
      <c r="E17" s="35" t="s">
        <v>70</v>
      </c>
      <c r="F17" s="36">
        <v>4.3</v>
      </c>
      <c r="G17" s="13">
        <v>2005</v>
      </c>
      <c r="I17" s="39">
        <f t="shared" si="1"/>
        <v>4.3</v>
      </c>
      <c r="J17" s="39">
        <f t="shared" si="1"/>
        <v>4.3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344</v>
      </c>
      <c r="C18" s="19" t="s">
        <v>33</v>
      </c>
      <c r="D18" s="19" t="s">
        <v>44</v>
      </c>
      <c r="E18" s="35" t="s">
        <v>70</v>
      </c>
      <c r="F18" s="36">
        <v>2.8</v>
      </c>
      <c r="G18" s="13">
        <v>2004</v>
      </c>
      <c r="I18" s="39">
        <f t="shared" si="1"/>
        <v>2.8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350</v>
      </c>
      <c r="C19" s="19" t="s">
        <v>58</v>
      </c>
      <c r="D19" s="19" t="s">
        <v>48</v>
      </c>
      <c r="E19" s="35" t="s">
        <v>70</v>
      </c>
      <c r="F19" s="36">
        <v>2.8</v>
      </c>
      <c r="G19" s="13">
        <v>2004</v>
      </c>
      <c r="I19" s="39">
        <f t="shared" si="1"/>
        <v>2.8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345</v>
      </c>
      <c r="C20" s="19" t="s">
        <v>33</v>
      </c>
      <c r="D20" s="19" t="s">
        <v>43</v>
      </c>
      <c r="E20" s="35" t="s">
        <v>70</v>
      </c>
      <c r="F20" s="36">
        <v>2.5</v>
      </c>
      <c r="G20" s="13">
        <v>2004</v>
      </c>
      <c r="I20" s="39">
        <f t="shared" si="1"/>
        <v>2.5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63" t="s">
        <v>346</v>
      </c>
      <c r="C21" s="19" t="s">
        <v>33</v>
      </c>
      <c r="D21" s="19" t="s">
        <v>73</v>
      </c>
      <c r="E21" s="35" t="s">
        <v>70</v>
      </c>
      <c r="F21" s="36">
        <v>2.1</v>
      </c>
      <c r="G21" s="13">
        <v>2004</v>
      </c>
      <c r="I21" s="39">
        <f t="shared" si="1"/>
        <v>2.1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349</v>
      </c>
      <c r="C22" s="19" t="s">
        <v>35</v>
      </c>
      <c r="D22" s="19" t="s">
        <v>49</v>
      </c>
      <c r="E22" s="35" t="s">
        <v>70</v>
      </c>
      <c r="F22" s="36">
        <v>0.75</v>
      </c>
      <c r="G22" s="13">
        <v>2004</v>
      </c>
      <c r="I22" s="39">
        <f t="shared" si="1"/>
        <v>0.75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746</v>
      </c>
      <c r="C23" s="19" t="s">
        <v>35</v>
      </c>
      <c r="D23" s="19" t="s">
        <v>43</v>
      </c>
      <c r="E23" s="35" t="s">
        <v>70</v>
      </c>
      <c r="F23" s="36">
        <v>0.6</v>
      </c>
      <c r="G23" s="13">
        <v>2004</v>
      </c>
      <c r="I23" s="39">
        <f t="shared" si="1"/>
        <v>0.6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803</v>
      </c>
      <c r="C24" s="19" t="s">
        <v>33</v>
      </c>
      <c r="D24" s="19" t="s">
        <v>80</v>
      </c>
      <c r="E24" s="35" t="s">
        <v>70</v>
      </c>
      <c r="F24" s="36">
        <v>0.6</v>
      </c>
      <c r="G24" s="13">
        <v>2004</v>
      </c>
      <c r="I24" s="39">
        <f t="shared" si="1"/>
        <v>0.6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726</v>
      </c>
      <c r="C25" s="19" t="s">
        <v>33</v>
      </c>
      <c r="D25" s="19" t="s">
        <v>73</v>
      </c>
      <c r="E25" s="35" t="s">
        <v>70</v>
      </c>
      <c r="F25" s="36">
        <v>0.6</v>
      </c>
      <c r="G25" s="14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827</v>
      </c>
      <c r="C26" s="19" t="s">
        <v>33</v>
      </c>
      <c r="D26" s="19" t="s">
        <v>45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750</v>
      </c>
      <c r="C27" s="19" t="s">
        <v>58</v>
      </c>
      <c r="D27" s="19" t="s">
        <v>40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699</v>
      </c>
      <c r="C28" s="19" t="s">
        <v>54</v>
      </c>
      <c r="D28" s="19" t="s">
        <v>68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708</v>
      </c>
      <c r="C29" s="19" t="s">
        <v>54</v>
      </c>
      <c r="D29" s="19" t="s">
        <v>49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731</v>
      </c>
      <c r="C30" s="19" t="s">
        <v>54</v>
      </c>
      <c r="D30" s="19" t="s">
        <v>44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843</v>
      </c>
      <c r="C31" s="19" t="s">
        <v>33</v>
      </c>
      <c r="D31" s="19" t="s">
        <v>51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754</v>
      </c>
      <c r="C32" s="19" t="s">
        <v>54</v>
      </c>
      <c r="D32" s="19" t="s">
        <v>52</v>
      </c>
      <c r="E32" s="35" t="s">
        <v>70</v>
      </c>
      <c r="F32" s="39">
        <v>0.6</v>
      </c>
      <c r="G32" s="35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49.650000000000006</v>
      </c>
      <c r="J34" s="40">
        <f>+SUM(J5:J32)</f>
        <v>32.699999999999996</v>
      </c>
      <c r="K34" s="40">
        <f>+SUM(K5:K32)</f>
        <v>23.4</v>
      </c>
      <c r="L34" s="40">
        <f>+SUM(L5:L32)</f>
        <v>11.149999999999999</v>
      </c>
      <c r="M34" s="40">
        <f>+SUM(M5:M32)</f>
        <v>3.45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830</v>
      </c>
      <c r="C40" s="19" t="s">
        <v>33</v>
      </c>
      <c r="D40" s="19" t="s">
        <v>31</v>
      </c>
      <c r="E40" s="35">
        <v>2002</v>
      </c>
      <c r="F40" s="36">
        <v>2.1</v>
      </c>
      <c r="G40" s="13">
        <v>2006</v>
      </c>
      <c r="I40" s="38">
        <f aca="true" t="shared" si="3" ref="I40:I52">+CEILING(IF($I$38=E40,F40,IF($I$38&lt;=G40,F40*0.3,0)),0.05)</f>
        <v>0.65</v>
      </c>
      <c r="J40" s="38">
        <f aca="true" t="shared" si="4" ref="J40:J52">+CEILING(IF($J$38&lt;=G40,F40*0.3,0),0.05)</f>
        <v>0.65</v>
      </c>
      <c r="K40" s="38">
        <f aca="true" t="shared" si="5" ref="K40:K52">+CEILING(IF($K$38&lt;=G40,F40*0.3,0),0.05)</f>
        <v>0.65</v>
      </c>
      <c r="L40" s="38">
        <f aca="true" t="shared" si="6" ref="L40:L52">+CEILING(IF($L$38&lt;=G40,F40*0.3,0),0.05)</f>
        <v>0</v>
      </c>
      <c r="M40" s="38">
        <f aca="true" t="shared" si="7" ref="M40:M52">CEILING(IF($M$38&lt;=G40,F40*0.3,0),0.05)</f>
        <v>0</v>
      </c>
    </row>
    <row r="41" spans="1:13" ht="12.75">
      <c r="A41" s="23">
        <v>2</v>
      </c>
      <c r="B41" s="37" t="s">
        <v>831</v>
      </c>
      <c r="C41" s="19" t="s">
        <v>35</v>
      </c>
      <c r="D41" s="19" t="s">
        <v>43</v>
      </c>
      <c r="E41" s="35">
        <v>2003</v>
      </c>
      <c r="F41" s="36">
        <v>1.1</v>
      </c>
      <c r="G41" s="13">
        <v>2006</v>
      </c>
      <c r="I41" s="39">
        <f t="shared" si="3"/>
        <v>0.35000000000000003</v>
      </c>
      <c r="J41" s="39">
        <f t="shared" si="4"/>
        <v>0.35000000000000003</v>
      </c>
      <c r="K41" s="39">
        <f t="shared" si="5"/>
        <v>0.35000000000000003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63" t="s">
        <v>832</v>
      </c>
      <c r="C42" s="65" t="s">
        <v>54</v>
      </c>
      <c r="D42" s="65" t="s">
        <v>38</v>
      </c>
      <c r="E42" s="66">
        <v>2003</v>
      </c>
      <c r="F42" s="67">
        <v>3.65</v>
      </c>
      <c r="G42" s="68">
        <v>2005</v>
      </c>
      <c r="I42" s="39">
        <f t="shared" si="3"/>
        <v>1.1</v>
      </c>
      <c r="J42" s="39">
        <f t="shared" si="4"/>
        <v>1.1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347</v>
      </c>
      <c r="C43" s="19" t="s">
        <v>30</v>
      </c>
      <c r="D43" s="19" t="s">
        <v>81</v>
      </c>
      <c r="E43" s="35">
        <v>2004</v>
      </c>
      <c r="F43" s="36">
        <v>1.5</v>
      </c>
      <c r="G43" s="13">
        <v>2004</v>
      </c>
      <c r="I43" s="39">
        <f t="shared" si="3"/>
        <v>1.5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63" t="s">
        <v>700</v>
      </c>
      <c r="C44" s="19" t="s">
        <v>35</v>
      </c>
      <c r="D44" s="19" t="s">
        <v>64</v>
      </c>
      <c r="E44" s="35">
        <v>2004</v>
      </c>
      <c r="F44" s="36">
        <v>0.6</v>
      </c>
      <c r="G44" s="13">
        <v>2004</v>
      </c>
      <c r="I44" s="39">
        <f t="shared" si="3"/>
        <v>0.6000000000000001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63" t="s">
        <v>629</v>
      </c>
      <c r="C45" s="19" t="s">
        <v>35</v>
      </c>
      <c r="D45" s="19" t="s">
        <v>39</v>
      </c>
      <c r="E45" s="35">
        <v>2004</v>
      </c>
      <c r="F45" s="36">
        <v>0.6</v>
      </c>
      <c r="G45" s="13">
        <v>2004</v>
      </c>
      <c r="I45" s="39">
        <f t="shared" si="3"/>
        <v>0.6000000000000001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715</v>
      </c>
      <c r="C46" s="19" t="s">
        <v>54</v>
      </c>
      <c r="D46" s="19" t="s">
        <v>38</v>
      </c>
      <c r="E46" s="35">
        <v>2004</v>
      </c>
      <c r="F46" s="36">
        <v>0.6</v>
      </c>
      <c r="G46" s="14">
        <v>2004</v>
      </c>
      <c r="I46" s="39">
        <f t="shared" si="3"/>
        <v>0.6000000000000001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63" t="s">
        <v>703</v>
      </c>
      <c r="C47" s="19" t="s">
        <v>33</v>
      </c>
      <c r="D47" s="19" t="s">
        <v>51</v>
      </c>
      <c r="E47" s="35">
        <v>2004</v>
      </c>
      <c r="F47" s="36">
        <v>0.6</v>
      </c>
      <c r="G47" s="13">
        <v>2004</v>
      </c>
      <c r="I47" s="39">
        <f t="shared" si="3"/>
        <v>0.6000000000000001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 t="s">
        <v>736</v>
      </c>
      <c r="C48" s="19" t="s">
        <v>35</v>
      </c>
      <c r="D48" s="19" t="s">
        <v>36</v>
      </c>
      <c r="E48" s="35">
        <v>2004</v>
      </c>
      <c r="F48" s="36">
        <v>0.6</v>
      </c>
      <c r="G48" s="13">
        <v>2004</v>
      </c>
      <c r="I48" s="39">
        <f t="shared" si="3"/>
        <v>0.6000000000000001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 t="s">
        <v>723</v>
      </c>
      <c r="C49" s="19" t="s">
        <v>54</v>
      </c>
      <c r="D49" s="19" t="s">
        <v>81</v>
      </c>
      <c r="E49" s="35">
        <v>2004</v>
      </c>
      <c r="F49" s="36">
        <v>0.6</v>
      </c>
      <c r="G49" s="13">
        <v>2004</v>
      </c>
      <c r="I49" s="39">
        <f>+CEILING(IF($I$38=E49,F49,IF($I$38&lt;=G49,F49*0.3,0)),0.05)</f>
        <v>0.6000000000000001</v>
      </c>
      <c r="J49" s="39">
        <f>+CEILING(IF($J$38&lt;=G49,F49*0.3,0),0.05)</f>
        <v>0</v>
      </c>
      <c r="K49" s="39">
        <f>+CEILING(IF($K$38&lt;=G49,F49*0.3,0),0.05)</f>
        <v>0</v>
      </c>
      <c r="L49" s="39">
        <f>+CEILING(IF($L$38&lt;=G49,F49*0.3,0),0.05)</f>
        <v>0</v>
      </c>
      <c r="M49" s="39">
        <f>CEILING(IF($M$38&lt;=G49,F49*0.3,0),0.05)</f>
        <v>0</v>
      </c>
    </row>
    <row r="50" spans="1:13" ht="12.75">
      <c r="A50" s="23">
        <v>11</v>
      </c>
      <c r="B50" s="63" t="s">
        <v>735</v>
      </c>
      <c r="C50" s="19" t="s">
        <v>54</v>
      </c>
      <c r="D50" s="19" t="s">
        <v>45</v>
      </c>
      <c r="E50" s="35">
        <v>2004</v>
      </c>
      <c r="F50" s="36">
        <v>0.6</v>
      </c>
      <c r="G50" s="13">
        <v>2004</v>
      </c>
      <c r="I50" s="39">
        <f>+CEILING(IF($I$38=E50,F50,IF($I$38&lt;=G50,F50*0.3,0)),0.05)</f>
        <v>0.6000000000000001</v>
      </c>
      <c r="J50" s="39">
        <f>+CEILING(IF($J$38&lt;=G50,F50*0.3,0),0.05)</f>
        <v>0</v>
      </c>
      <c r="K50" s="39">
        <f>+CEILING(IF($K$38&lt;=G50,F50*0.3,0),0.05)</f>
        <v>0</v>
      </c>
      <c r="L50" s="39">
        <f>+CEILING(IF($L$38&lt;=G50,F50*0.3,0),0.05)</f>
        <v>0</v>
      </c>
      <c r="M50" s="39">
        <f>CEILING(IF($M$38&lt;=G50,F50*0.3,0),0.05)</f>
        <v>0</v>
      </c>
    </row>
    <row r="51" spans="1:13" ht="12.75">
      <c r="A51" s="23">
        <v>12</v>
      </c>
      <c r="B51" s="37" t="s">
        <v>722</v>
      </c>
      <c r="C51" s="19" t="s">
        <v>33</v>
      </c>
      <c r="D51" s="19" t="s">
        <v>50</v>
      </c>
      <c r="E51" s="35">
        <v>2004</v>
      </c>
      <c r="F51" s="36">
        <v>0.6</v>
      </c>
      <c r="G51" s="13">
        <v>2004</v>
      </c>
      <c r="I51" s="39">
        <f>+CEILING(IF($I$38=E51,F51,IF($I$38&lt;=G51,F51*0.3,0)),0.05)</f>
        <v>0.6000000000000001</v>
      </c>
      <c r="J51" s="39">
        <f>+CEILING(IF($J$38&lt;=G51,F51*0.3,0),0.05)</f>
        <v>0</v>
      </c>
      <c r="K51" s="39">
        <f>+CEILING(IF($K$38&lt;=G51,F51*0.3,0),0.05)</f>
        <v>0</v>
      </c>
      <c r="L51" s="39">
        <f>+CEILING(IF($L$38&lt;=G51,F51*0.3,0),0.05)</f>
        <v>0</v>
      </c>
      <c r="M51" s="39">
        <f>CEILING(IF($M$38&lt;=G51,F51*0.3,0),0.05)</f>
        <v>0</v>
      </c>
    </row>
    <row r="52" spans="1:13" ht="12.75">
      <c r="A52" s="23">
        <v>13</v>
      </c>
      <c r="B52" s="37"/>
      <c r="D52" s="19"/>
      <c r="E52" s="35"/>
      <c r="F52" s="36"/>
      <c r="G52" s="13"/>
      <c r="I52" s="39">
        <f t="shared" si="3"/>
        <v>0</v>
      </c>
      <c r="J52" s="39">
        <f t="shared" si="4"/>
        <v>0</v>
      </c>
      <c r="K52" s="39">
        <f t="shared" si="5"/>
        <v>0</v>
      </c>
      <c r="L52" s="39">
        <f t="shared" si="6"/>
        <v>0</v>
      </c>
      <c r="M52" s="39">
        <f t="shared" si="7"/>
        <v>0</v>
      </c>
    </row>
    <row r="53" spans="9:13" ht="7.5" customHeight="1">
      <c r="I53" s="37"/>
      <c r="J53" s="37"/>
      <c r="K53" s="37"/>
      <c r="L53" s="37"/>
      <c r="M53" s="37"/>
    </row>
    <row r="54" spans="9:13" ht="12.75">
      <c r="I54" s="40">
        <f>+SUM(I40:I53)</f>
        <v>8.399999999999999</v>
      </c>
      <c r="J54" s="40">
        <f>+SUM(J40:J53)</f>
        <v>2.1</v>
      </c>
      <c r="K54" s="40">
        <f>+SUM(K40:K53)</f>
        <v>1</v>
      </c>
      <c r="L54" s="40">
        <f>+SUM(L40:L53)</f>
        <v>0</v>
      </c>
      <c r="M54" s="40">
        <f>+SUM(M40:M53)</f>
        <v>0</v>
      </c>
    </row>
    <row r="55" spans="9:13" ht="12.75">
      <c r="I55" s="27"/>
      <c r="J55" s="27"/>
      <c r="K55" s="27"/>
      <c r="L55" s="27"/>
      <c r="M55" s="27"/>
    </row>
    <row r="56" spans="1:13" ht="15.75">
      <c r="A56" s="28" t="s">
        <v>76</v>
      </c>
      <c r="B56" s="17"/>
      <c r="C56" s="29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9:13" ht="7.5" customHeight="1">
      <c r="I57" s="27"/>
      <c r="J57" s="27"/>
      <c r="K57" s="27"/>
      <c r="L57" s="27"/>
      <c r="M57" s="27"/>
    </row>
    <row r="58" spans="1:13" ht="12.75">
      <c r="A58" s="23"/>
      <c r="B58" s="20" t="s">
        <v>79</v>
      </c>
      <c r="C58" s="21"/>
      <c r="D58" s="21"/>
      <c r="E58" s="21"/>
      <c r="F58" s="21" t="s">
        <v>78</v>
      </c>
      <c r="G58" s="21" t="s">
        <v>77</v>
      </c>
      <c r="I58" s="22">
        <f>+I$3</f>
        <v>2004</v>
      </c>
      <c r="J58" s="22">
        <f>+J$3</f>
        <v>2005</v>
      </c>
      <c r="K58" s="22">
        <f>+K$3</f>
        <v>2006</v>
      </c>
      <c r="L58" s="22">
        <f>+L$3</f>
        <v>2007</v>
      </c>
      <c r="M58" s="22">
        <f>+M$3</f>
        <v>2008</v>
      </c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>
        <v>1</v>
      </c>
      <c r="B60" s="81" t="s">
        <v>838</v>
      </c>
      <c r="C60" s="81"/>
      <c r="D60" s="81"/>
      <c r="E60" s="81"/>
      <c r="F60" s="41">
        <v>0.55</v>
      </c>
      <c r="G60" s="19">
        <v>2004</v>
      </c>
      <c r="I60" s="59">
        <f>F60</f>
        <v>0.55</v>
      </c>
      <c r="J60" s="59">
        <v>0</v>
      </c>
      <c r="K60" s="59">
        <v>0</v>
      </c>
      <c r="L60" s="59">
        <v>0</v>
      </c>
      <c r="M60" s="59">
        <v>0</v>
      </c>
    </row>
    <row r="61" spans="1:13" ht="12.75">
      <c r="A61" s="23">
        <v>2</v>
      </c>
      <c r="B61" s="81"/>
      <c r="C61" s="81"/>
      <c r="D61" s="81"/>
      <c r="E61" s="81"/>
      <c r="I61" s="72">
        <v>0</v>
      </c>
      <c r="J61" s="72">
        <v>0</v>
      </c>
      <c r="K61" s="72">
        <v>0</v>
      </c>
      <c r="L61" s="72">
        <v>0</v>
      </c>
      <c r="M61" s="72">
        <v>0</v>
      </c>
    </row>
    <row r="62" spans="1:13" ht="7.5" customHeight="1">
      <c r="A62" s="23"/>
      <c r="I62" s="59"/>
      <c r="J62" s="59"/>
      <c r="K62" s="59"/>
      <c r="L62" s="59"/>
      <c r="M62" s="59"/>
    </row>
    <row r="63" spans="1:13" ht="12.75">
      <c r="A63" s="23"/>
      <c r="I63" s="27">
        <f>+SUM(I60:I62)</f>
        <v>0.55</v>
      </c>
      <c r="J63" s="27">
        <f>+SUM(J60:J62)</f>
        <v>0</v>
      </c>
      <c r="K63" s="27">
        <f>+SUM(K60:K62)</f>
        <v>0</v>
      </c>
      <c r="L63" s="27">
        <f>+SUM(L60:L62)</f>
        <v>0</v>
      </c>
      <c r="M63" s="27">
        <f>+SUM(M60:M62)</f>
        <v>0</v>
      </c>
    </row>
    <row r="64" spans="9:13" ht="12.75">
      <c r="I64" s="26"/>
      <c r="J64" s="26"/>
      <c r="K64" s="26"/>
      <c r="L64" s="26"/>
      <c r="M64" s="26"/>
    </row>
    <row r="65" spans="1:13" ht="15.75">
      <c r="A65" s="30"/>
      <c r="B65" s="31" t="s">
        <v>97</v>
      </c>
      <c r="C65" s="32"/>
      <c r="D65" s="33"/>
      <c r="E65" s="33"/>
      <c r="F65" s="33"/>
      <c r="G65" s="30"/>
      <c r="H65" s="33"/>
      <c r="I65" s="34">
        <f>+I34+I54+I63</f>
        <v>58.6</v>
      </c>
      <c r="J65" s="34">
        <f>+J34+J54+J63</f>
        <v>34.8</v>
      </c>
      <c r="K65" s="34">
        <f>+K34+K54+K63</f>
        <v>24.4</v>
      </c>
      <c r="L65" s="34">
        <f>+L34+L54+L63</f>
        <v>11.149999999999999</v>
      </c>
      <c r="M65" s="34">
        <f>+M34+M54+M63</f>
        <v>3.45</v>
      </c>
    </row>
    <row r="67" spans="1:13" ht="15.75">
      <c r="A67" s="15" t="s">
        <v>96</v>
      </c>
      <c r="B67" s="15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ht="7.5" customHeight="1"/>
    <row r="69" spans="2:13" ht="12.75">
      <c r="B69" s="20" t="s">
        <v>1</v>
      </c>
      <c r="C69" s="21" t="s">
        <v>27</v>
      </c>
      <c r="D69" s="21" t="s">
        <v>5</v>
      </c>
      <c r="E69" s="21" t="s">
        <v>6</v>
      </c>
      <c r="F69" s="21" t="s">
        <v>3</v>
      </c>
      <c r="G69" s="21" t="s">
        <v>28</v>
      </c>
      <c r="I69" s="22">
        <f>+I$3</f>
        <v>2004</v>
      </c>
      <c r="J69" s="22">
        <f>+J$3</f>
        <v>2005</v>
      </c>
      <c r="K69" s="22">
        <f>+K$3</f>
        <v>2006</v>
      </c>
      <c r="L69" s="22">
        <f>+L$3</f>
        <v>2007</v>
      </c>
      <c r="M69" s="22">
        <f>+M$3</f>
        <v>2008</v>
      </c>
    </row>
    <row r="70" spans="2:6" ht="7.5" customHeight="1">
      <c r="B70" s="20"/>
      <c r="C70" s="22"/>
      <c r="E70" s="22"/>
      <c r="F70" s="22"/>
    </row>
    <row r="71" spans="1:13" ht="12.75">
      <c r="A71" s="23">
        <v>1</v>
      </c>
      <c r="B71" s="37" t="s">
        <v>224</v>
      </c>
      <c r="C71" s="19" t="s">
        <v>42</v>
      </c>
      <c r="D71" s="19" t="s">
        <v>81</v>
      </c>
      <c r="E71" s="35" t="s">
        <v>126</v>
      </c>
      <c r="F71" s="36">
        <v>4.15</v>
      </c>
      <c r="G71" s="13">
        <v>2008</v>
      </c>
      <c r="I71" s="38">
        <f aca="true" t="shared" si="8" ref="I71:I76">+CEILING(IF($I$69&lt;=G71,F71*0.3,0),0.05)</f>
        <v>1.25</v>
      </c>
      <c r="J71" s="38">
        <f aca="true" t="shared" si="9" ref="J71:J76">+CEILING(IF($J$69&lt;=G71,F71*0.3,0),0.05)</f>
        <v>1.25</v>
      </c>
      <c r="K71" s="38">
        <f aca="true" t="shared" si="10" ref="K71:K76">+CEILING(IF($K$69&lt;=G71,F71*0.3,0),0.05)</f>
        <v>1.25</v>
      </c>
      <c r="L71" s="38">
        <f aca="true" t="shared" si="11" ref="L71:L76">+CEILING(IF($L$69&lt;=G71,F71*0.3,0),0.05)</f>
        <v>1.25</v>
      </c>
      <c r="M71" s="38">
        <f aca="true" t="shared" si="12" ref="M71:M76">+CEILING(IF($M$69&lt;=G71,F71*0.3,0),0.05)</f>
        <v>1.25</v>
      </c>
    </row>
    <row r="72" spans="1:13" ht="12.75">
      <c r="A72" s="23">
        <v>2</v>
      </c>
      <c r="B72" s="37" t="s">
        <v>370</v>
      </c>
      <c r="C72" s="19" t="s">
        <v>33</v>
      </c>
      <c r="D72" s="19" t="s">
        <v>62</v>
      </c>
      <c r="E72" s="35" t="s">
        <v>126</v>
      </c>
      <c r="F72" s="36">
        <v>4.05</v>
      </c>
      <c r="G72" s="14">
        <v>2008</v>
      </c>
      <c r="I72" s="39">
        <f t="shared" si="8"/>
        <v>1.25</v>
      </c>
      <c r="J72" s="39">
        <f t="shared" si="9"/>
        <v>1.25</v>
      </c>
      <c r="K72" s="39">
        <f t="shared" si="10"/>
        <v>1.25</v>
      </c>
      <c r="L72" s="39">
        <f t="shared" si="11"/>
        <v>1.25</v>
      </c>
      <c r="M72" s="39">
        <f t="shared" si="12"/>
        <v>1.25</v>
      </c>
    </row>
    <row r="73" spans="1:13" ht="12.75">
      <c r="A73" s="23">
        <v>3</v>
      </c>
      <c r="B73" s="37" t="s">
        <v>393</v>
      </c>
      <c r="C73" s="19" t="s">
        <v>35</v>
      </c>
      <c r="D73" s="19" t="s">
        <v>51</v>
      </c>
      <c r="E73" s="35" t="s">
        <v>126</v>
      </c>
      <c r="F73" s="39">
        <v>3.35</v>
      </c>
      <c r="G73" s="35">
        <v>2008</v>
      </c>
      <c r="I73" s="39">
        <f t="shared" si="8"/>
        <v>1.05</v>
      </c>
      <c r="J73" s="39">
        <f t="shared" si="9"/>
        <v>1.05</v>
      </c>
      <c r="K73" s="39">
        <f t="shared" si="10"/>
        <v>1.05</v>
      </c>
      <c r="L73" s="39">
        <f t="shared" si="11"/>
        <v>1.05</v>
      </c>
      <c r="M73" s="39">
        <f t="shared" si="12"/>
        <v>1.05</v>
      </c>
    </row>
    <row r="74" spans="1:13" ht="12.75">
      <c r="A74" s="23">
        <v>4</v>
      </c>
      <c r="B74" s="37" t="s">
        <v>330</v>
      </c>
      <c r="C74" s="19" t="s">
        <v>54</v>
      </c>
      <c r="D74" s="19" t="s">
        <v>62</v>
      </c>
      <c r="E74" s="35" t="s">
        <v>126</v>
      </c>
      <c r="F74" s="36">
        <v>3.15</v>
      </c>
      <c r="G74" s="13">
        <v>2008</v>
      </c>
      <c r="I74" s="39">
        <f t="shared" si="8"/>
        <v>0.9500000000000001</v>
      </c>
      <c r="J74" s="39">
        <f t="shared" si="9"/>
        <v>0.9500000000000001</v>
      </c>
      <c r="K74" s="39">
        <f t="shared" si="10"/>
        <v>0.9500000000000001</v>
      </c>
      <c r="L74" s="39">
        <f t="shared" si="11"/>
        <v>0.9500000000000001</v>
      </c>
      <c r="M74" s="39">
        <f t="shared" si="12"/>
        <v>0.9500000000000001</v>
      </c>
    </row>
    <row r="75" spans="1:13" ht="12.75">
      <c r="A75" s="23">
        <v>5</v>
      </c>
      <c r="B75" s="18" t="s">
        <v>561</v>
      </c>
      <c r="C75" s="19" t="s">
        <v>33</v>
      </c>
      <c r="D75" s="19" t="s">
        <v>51</v>
      </c>
      <c r="E75" s="19" t="s">
        <v>126</v>
      </c>
      <c r="F75" s="41">
        <v>1.75</v>
      </c>
      <c r="G75" s="19">
        <v>2008</v>
      </c>
      <c r="I75" s="39">
        <f t="shared" si="8"/>
        <v>0.55</v>
      </c>
      <c r="J75" s="39">
        <f t="shared" si="9"/>
        <v>0.55</v>
      </c>
      <c r="K75" s="39">
        <f t="shared" si="10"/>
        <v>0.55</v>
      </c>
      <c r="L75" s="39">
        <f t="shared" si="11"/>
        <v>0.55</v>
      </c>
      <c r="M75" s="39">
        <f t="shared" si="12"/>
        <v>0.55</v>
      </c>
    </row>
    <row r="76" spans="1:13" ht="12.75">
      <c r="A76" s="23">
        <v>6</v>
      </c>
      <c r="B76" s="63" t="s">
        <v>651</v>
      </c>
      <c r="C76" s="19" t="s">
        <v>33</v>
      </c>
      <c r="D76" s="19" t="s">
        <v>48</v>
      </c>
      <c r="E76" s="35" t="s">
        <v>126</v>
      </c>
      <c r="F76" s="36">
        <v>0.6</v>
      </c>
      <c r="G76" s="13">
        <v>2008</v>
      </c>
      <c r="I76" s="39">
        <f t="shared" si="8"/>
        <v>0.2</v>
      </c>
      <c r="J76" s="39">
        <f t="shared" si="9"/>
        <v>0.2</v>
      </c>
      <c r="K76" s="39">
        <f t="shared" si="10"/>
        <v>0.2</v>
      </c>
      <c r="L76" s="39">
        <f t="shared" si="11"/>
        <v>0.2</v>
      </c>
      <c r="M76" s="39">
        <f t="shared" si="12"/>
        <v>0.2</v>
      </c>
    </row>
    <row r="77" spans="1:13" ht="7.5" customHeight="1">
      <c r="A77" s="23"/>
      <c r="I77" s="27"/>
      <c r="J77" s="27"/>
      <c r="K77" s="27"/>
      <c r="L77" s="27"/>
      <c r="M77" s="27"/>
    </row>
    <row r="78" spans="1:13" ht="12.75">
      <c r="A78" s="23"/>
      <c r="I78" s="27">
        <f>+SUM(I71:I77)</f>
        <v>5.25</v>
      </c>
      <c r="J78" s="27">
        <f>+SUM(J71:J77)</f>
        <v>5.25</v>
      </c>
      <c r="K78" s="27">
        <f>+SUM(K71:K77)</f>
        <v>5.25</v>
      </c>
      <c r="L78" s="27">
        <f>+SUM(L71:L77)</f>
        <v>5.25</v>
      </c>
      <c r="M78" s="27">
        <f>+SUM(M71:M77)</f>
        <v>5.25</v>
      </c>
    </row>
  </sheetData>
  <sheetProtection/>
  <mergeCells count="2">
    <mergeCell ref="B60:E60"/>
    <mergeCell ref="B61:E61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587</v>
      </c>
      <c r="C5" s="19" t="s">
        <v>34</v>
      </c>
      <c r="D5" s="19" t="s">
        <v>64</v>
      </c>
      <c r="E5" s="35" t="s">
        <v>70</v>
      </c>
      <c r="F5" s="36">
        <v>0.95</v>
      </c>
      <c r="G5" s="13">
        <v>2008</v>
      </c>
      <c r="I5" s="38">
        <f aca="true" t="shared" si="0" ref="I5:M14">+IF($G5&gt;=I$3,$F5,0)</f>
        <v>0.95</v>
      </c>
      <c r="J5" s="38">
        <f t="shared" si="0"/>
        <v>0.95</v>
      </c>
      <c r="K5" s="38">
        <f t="shared" si="0"/>
        <v>0.95</v>
      </c>
      <c r="L5" s="38">
        <f t="shared" si="0"/>
        <v>0.95</v>
      </c>
      <c r="M5" s="38">
        <f t="shared" si="0"/>
        <v>0.95</v>
      </c>
    </row>
    <row r="6" spans="1:13" ht="12.75">
      <c r="A6" s="23">
        <v>2</v>
      </c>
      <c r="B6" s="37" t="s">
        <v>390</v>
      </c>
      <c r="C6" s="19" t="s">
        <v>30</v>
      </c>
      <c r="D6" s="19" t="s">
        <v>36</v>
      </c>
      <c r="E6" s="35" t="s">
        <v>70</v>
      </c>
      <c r="F6" s="36">
        <v>1.35</v>
      </c>
      <c r="G6" s="13">
        <v>2007</v>
      </c>
      <c r="I6" s="39">
        <f t="shared" si="0"/>
        <v>1.35</v>
      </c>
      <c r="J6" s="39">
        <f t="shared" si="0"/>
        <v>1.35</v>
      </c>
      <c r="K6" s="39">
        <f t="shared" si="0"/>
        <v>1.35</v>
      </c>
      <c r="L6" s="39">
        <f t="shared" si="0"/>
        <v>1.35</v>
      </c>
      <c r="M6" s="39">
        <f t="shared" si="0"/>
        <v>0</v>
      </c>
    </row>
    <row r="7" spans="1:13" ht="12.75">
      <c r="A7" s="23">
        <v>3</v>
      </c>
      <c r="B7" s="37" t="s">
        <v>254</v>
      </c>
      <c r="C7" s="19" t="s">
        <v>54</v>
      </c>
      <c r="D7" s="19" t="s">
        <v>81</v>
      </c>
      <c r="E7" s="35" t="s">
        <v>70</v>
      </c>
      <c r="F7" s="36">
        <v>0.9</v>
      </c>
      <c r="G7" s="13">
        <v>2007</v>
      </c>
      <c r="I7" s="39">
        <f t="shared" si="0"/>
        <v>0.9</v>
      </c>
      <c r="J7" s="39">
        <f t="shared" si="0"/>
        <v>0.9</v>
      </c>
      <c r="K7" s="39">
        <f t="shared" si="0"/>
        <v>0.9</v>
      </c>
      <c r="L7" s="39">
        <f t="shared" si="0"/>
        <v>0.9</v>
      </c>
      <c r="M7" s="39">
        <f t="shared" si="0"/>
        <v>0</v>
      </c>
    </row>
    <row r="8" spans="1:13" ht="12.75">
      <c r="A8" s="23">
        <v>4</v>
      </c>
      <c r="B8" s="63" t="s">
        <v>647</v>
      </c>
      <c r="C8" s="19" t="s">
        <v>33</v>
      </c>
      <c r="D8" s="19" t="s">
        <v>39</v>
      </c>
      <c r="E8" s="35" t="s">
        <v>70</v>
      </c>
      <c r="F8" s="36">
        <v>0.6</v>
      </c>
      <c r="G8" s="13">
        <v>2007</v>
      </c>
      <c r="I8" s="39">
        <f t="shared" si="0"/>
        <v>0.6</v>
      </c>
      <c r="J8" s="39">
        <f t="shared" si="0"/>
        <v>0.6</v>
      </c>
      <c r="K8" s="39">
        <f t="shared" si="0"/>
        <v>0.6</v>
      </c>
      <c r="L8" s="39">
        <f t="shared" si="0"/>
        <v>0.6</v>
      </c>
      <c r="M8" s="39">
        <f t="shared" si="0"/>
        <v>0</v>
      </c>
    </row>
    <row r="9" spans="1:13" ht="12.75">
      <c r="A9" s="23">
        <v>5</v>
      </c>
      <c r="B9" s="37" t="s">
        <v>188</v>
      </c>
      <c r="C9" s="19" t="s">
        <v>33</v>
      </c>
      <c r="D9" s="19" t="s">
        <v>53</v>
      </c>
      <c r="E9" s="35" t="s">
        <v>70</v>
      </c>
      <c r="F9" s="36">
        <v>5.65</v>
      </c>
      <c r="G9" s="13">
        <v>2006</v>
      </c>
      <c r="I9" s="39">
        <f t="shared" si="0"/>
        <v>5.65</v>
      </c>
      <c r="J9" s="39">
        <f t="shared" si="0"/>
        <v>5.65</v>
      </c>
      <c r="K9" s="39">
        <f t="shared" si="0"/>
        <v>5.65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288</v>
      </c>
      <c r="C10" s="19" t="s">
        <v>35</v>
      </c>
      <c r="D10" s="19" t="s">
        <v>40</v>
      </c>
      <c r="E10" s="35" t="s">
        <v>70</v>
      </c>
      <c r="F10" s="36">
        <v>2.85</v>
      </c>
      <c r="G10" s="13">
        <v>2006</v>
      </c>
      <c r="I10" s="39">
        <f t="shared" si="0"/>
        <v>2.85</v>
      </c>
      <c r="J10" s="39">
        <f t="shared" si="0"/>
        <v>2.85</v>
      </c>
      <c r="K10" s="39">
        <f t="shared" si="0"/>
        <v>2.85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177</v>
      </c>
      <c r="C11" s="19" t="s">
        <v>54</v>
      </c>
      <c r="D11" s="19" t="s">
        <v>45</v>
      </c>
      <c r="E11" s="35" t="s">
        <v>70</v>
      </c>
      <c r="F11" s="36">
        <v>2.2</v>
      </c>
      <c r="G11" s="13">
        <v>2006</v>
      </c>
      <c r="I11" s="39">
        <f t="shared" si="0"/>
        <v>2.2</v>
      </c>
      <c r="J11" s="39">
        <f t="shared" si="0"/>
        <v>2.2</v>
      </c>
      <c r="K11" s="39">
        <f t="shared" si="0"/>
        <v>2.2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829</v>
      </c>
      <c r="C12" s="19" t="s">
        <v>33</v>
      </c>
      <c r="D12" s="19" t="s">
        <v>50</v>
      </c>
      <c r="E12" s="35" t="s">
        <v>70</v>
      </c>
      <c r="F12" s="36">
        <v>0.8</v>
      </c>
      <c r="G12" s="13">
        <v>2006</v>
      </c>
      <c r="I12" s="39">
        <f t="shared" si="0"/>
        <v>0.8</v>
      </c>
      <c r="J12" s="39">
        <f t="shared" si="0"/>
        <v>0.8</v>
      </c>
      <c r="K12" s="39">
        <f t="shared" si="0"/>
        <v>0.8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63" t="s">
        <v>642</v>
      </c>
      <c r="C13" s="19" t="s">
        <v>47</v>
      </c>
      <c r="D13" s="19" t="s">
        <v>31</v>
      </c>
      <c r="E13" s="35" t="s">
        <v>70</v>
      </c>
      <c r="F13" s="36">
        <v>0.6</v>
      </c>
      <c r="G13" s="13">
        <v>2006</v>
      </c>
      <c r="I13" s="39">
        <f t="shared" si="0"/>
        <v>0.6</v>
      </c>
      <c r="J13" s="39">
        <f t="shared" si="0"/>
        <v>0.6</v>
      </c>
      <c r="K13" s="39">
        <f t="shared" si="0"/>
        <v>0.6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287</v>
      </c>
      <c r="C14" s="19" t="s">
        <v>33</v>
      </c>
      <c r="D14" s="19" t="s">
        <v>39</v>
      </c>
      <c r="E14" s="35" t="s">
        <v>70</v>
      </c>
      <c r="F14" s="36">
        <v>4.45</v>
      </c>
      <c r="G14" s="13">
        <v>2005</v>
      </c>
      <c r="I14" s="39">
        <f t="shared" si="0"/>
        <v>4.45</v>
      </c>
      <c r="J14" s="39">
        <f t="shared" si="0"/>
        <v>4.45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585</v>
      </c>
      <c r="C15" s="19" t="s">
        <v>54</v>
      </c>
      <c r="D15" s="19" t="s">
        <v>64</v>
      </c>
      <c r="E15" s="35" t="s">
        <v>70</v>
      </c>
      <c r="F15" s="36">
        <v>2.25</v>
      </c>
      <c r="G15" s="13">
        <v>2005</v>
      </c>
      <c r="I15" s="39">
        <f aca="true" t="shared" si="1" ref="I15:M24">+IF($G15&gt;=I$3,$F15,0)</f>
        <v>2.25</v>
      </c>
      <c r="J15" s="39">
        <f t="shared" si="1"/>
        <v>2.25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255</v>
      </c>
      <c r="C16" s="19" t="s">
        <v>54</v>
      </c>
      <c r="D16" s="19" t="s">
        <v>64</v>
      </c>
      <c r="E16" s="35" t="s">
        <v>70</v>
      </c>
      <c r="F16" s="36">
        <v>1.35</v>
      </c>
      <c r="G16" s="13">
        <v>2005</v>
      </c>
      <c r="I16" s="39">
        <f t="shared" si="1"/>
        <v>1.35</v>
      </c>
      <c r="J16" s="39">
        <f t="shared" si="1"/>
        <v>1.35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285</v>
      </c>
      <c r="C17" s="19" t="s">
        <v>54</v>
      </c>
      <c r="D17" s="19" t="s">
        <v>43</v>
      </c>
      <c r="E17" s="35" t="s">
        <v>70</v>
      </c>
      <c r="F17" s="36">
        <v>1.25</v>
      </c>
      <c r="G17" s="13">
        <v>2005</v>
      </c>
      <c r="I17" s="39">
        <f t="shared" si="1"/>
        <v>1.25</v>
      </c>
      <c r="J17" s="39">
        <f t="shared" si="1"/>
        <v>1.25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256</v>
      </c>
      <c r="C18" s="19" t="s">
        <v>34</v>
      </c>
      <c r="D18" s="19" t="s">
        <v>63</v>
      </c>
      <c r="E18" s="35" t="s">
        <v>70</v>
      </c>
      <c r="F18" s="36">
        <v>0.55</v>
      </c>
      <c r="G18" s="13">
        <v>2005</v>
      </c>
      <c r="I18" s="39">
        <f t="shared" si="1"/>
        <v>0.55</v>
      </c>
      <c r="J18" s="39">
        <f t="shared" si="1"/>
        <v>0.55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262</v>
      </c>
      <c r="C19" s="19" t="s">
        <v>58</v>
      </c>
      <c r="D19" s="19" t="s">
        <v>44</v>
      </c>
      <c r="E19" s="35" t="s">
        <v>70</v>
      </c>
      <c r="F19" s="36">
        <v>6.3</v>
      </c>
      <c r="G19" s="13">
        <v>2004</v>
      </c>
      <c r="I19" s="39">
        <f t="shared" si="1"/>
        <v>6.3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257</v>
      </c>
      <c r="C20" s="19" t="s">
        <v>33</v>
      </c>
      <c r="D20" s="19" t="s">
        <v>45</v>
      </c>
      <c r="E20" s="35" t="s">
        <v>32</v>
      </c>
      <c r="F20" s="36">
        <v>6</v>
      </c>
      <c r="G20" s="13">
        <v>2004</v>
      </c>
      <c r="I20" s="39">
        <f t="shared" si="1"/>
        <v>6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286</v>
      </c>
      <c r="C21" s="19" t="s">
        <v>54</v>
      </c>
      <c r="D21" s="19" t="s">
        <v>45</v>
      </c>
      <c r="E21" s="35" t="s">
        <v>70</v>
      </c>
      <c r="F21" s="36">
        <v>4.7</v>
      </c>
      <c r="G21" s="13">
        <v>2004</v>
      </c>
      <c r="I21" s="39">
        <f t="shared" si="1"/>
        <v>4.7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586</v>
      </c>
      <c r="C22" s="19" t="s">
        <v>42</v>
      </c>
      <c r="D22" s="19" t="s">
        <v>45</v>
      </c>
      <c r="E22" s="35" t="s">
        <v>70</v>
      </c>
      <c r="F22" s="36">
        <v>2.85</v>
      </c>
      <c r="G22" s="13">
        <v>2004</v>
      </c>
      <c r="I22" s="39">
        <f t="shared" si="1"/>
        <v>2.85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258</v>
      </c>
      <c r="C23" s="19" t="s">
        <v>33</v>
      </c>
      <c r="D23" s="19" t="s">
        <v>57</v>
      </c>
      <c r="E23" s="35" t="s">
        <v>70</v>
      </c>
      <c r="F23" s="36">
        <v>2.4</v>
      </c>
      <c r="G23" s="13">
        <v>2004</v>
      </c>
      <c r="I23" s="39">
        <f t="shared" si="1"/>
        <v>2.4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259</v>
      </c>
      <c r="C24" s="19" t="s">
        <v>35</v>
      </c>
      <c r="D24" s="19" t="s">
        <v>73</v>
      </c>
      <c r="E24" s="35" t="s">
        <v>70</v>
      </c>
      <c r="F24" s="36">
        <v>1.9</v>
      </c>
      <c r="G24" s="13">
        <v>2004</v>
      </c>
      <c r="I24" s="39">
        <f t="shared" si="1"/>
        <v>1.9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260</v>
      </c>
      <c r="C25" s="19" t="s">
        <v>30</v>
      </c>
      <c r="D25" s="19" t="s">
        <v>64</v>
      </c>
      <c r="E25" s="35" t="s">
        <v>70</v>
      </c>
      <c r="F25" s="36">
        <v>1.4</v>
      </c>
      <c r="G25" s="13">
        <v>2004</v>
      </c>
      <c r="I25" s="39">
        <f aca="true" t="shared" si="2" ref="I25:M32">+IF($G25&gt;=I$3,$F25,0)</f>
        <v>1.4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261</v>
      </c>
      <c r="C26" s="19" t="s">
        <v>34</v>
      </c>
      <c r="D26" s="19" t="s">
        <v>81</v>
      </c>
      <c r="E26" s="35" t="s">
        <v>70</v>
      </c>
      <c r="F26" s="36">
        <v>1.4</v>
      </c>
      <c r="G26" s="13">
        <v>2004</v>
      </c>
      <c r="I26" s="39">
        <f t="shared" si="2"/>
        <v>1.4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733</v>
      </c>
      <c r="C27" s="19" t="s">
        <v>58</v>
      </c>
      <c r="D27" s="19" t="s">
        <v>31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757</v>
      </c>
      <c r="C28" s="19" t="s">
        <v>54</v>
      </c>
      <c r="D28" s="19" t="s">
        <v>66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689</v>
      </c>
      <c r="C29" s="35" t="s">
        <v>58</v>
      </c>
      <c r="D29" s="35" t="s">
        <v>43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802</v>
      </c>
      <c r="C30" s="19" t="s">
        <v>54</v>
      </c>
      <c r="D30" s="19" t="s">
        <v>31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/>
      <c r="D31" s="19"/>
      <c r="E31" s="35"/>
      <c r="F31" s="36"/>
      <c r="G31" s="14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178</v>
      </c>
      <c r="C32" s="19" t="s">
        <v>35</v>
      </c>
      <c r="D32" s="19" t="s">
        <v>43</v>
      </c>
      <c r="E32" s="35" t="s">
        <v>32</v>
      </c>
      <c r="F32" s="36"/>
      <c r="G32" s="14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55.10000000000001</v>
      </c>
      <c r="J34" s="40">
        <f>+SUM(J5:J32)</f>
        <v>25.750000000000004</v>
      </c>
      <c r="K34" s="40">
        <f>+SUM(K5:K32)</f>
        <v>15.9</v>
      </c>
      <c r="L34" s="40">
        <f>+SUM(L5:L32)</f>
        <v>3.8</v>
      </c>
      <c r="M34" s="40">
        <f>+SUM(M5:M32)</f>
        <v>0.95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682</v>
      </c>
      <c r="C40" s="19" t="s">
        <v>33</v>
      </c>
      <c r="D40" s="19" t="s">
        <v>81</v>
      </c>
      <c r="E40" s="35">
        <v>2003</v>
      </c>
      <c r="F40" s="36">
        <v>2.35</v>
      </c>
      <c r="G40" s="13">
        <v>2005</v>
      </c>
      <c r="I40" s="38">
        <f aca="true" t="shared" si="3" ref="I40:I49">+CEILING(IF($I$38=E40,F40,IF($I$38&lt;=G40,F40*0.3,0)),0.05)</f>
        <v>0.75</v>
      </c>
      <c r="J40" s="38">
        <f aca="true" t="shared" si="4" ref="J40:J49">+CEILING(IF($J$38&lt;=G40,F40*0.3,0),0.05)</f>
        <v>0.75</v>
      </c>
      <c r="K40" s="38">
        <f aca="true" t="shared" si="5" ref="K40:K49">+CEILING(IF($K$38&lt;=G40,F40*0.3,0),0.05)</f>
        <v>0</v>
      </c>
      <c r="L40" s="38">
        <f aca="true" t="shared" si="6" ref="L40:L49">+CEILING(IF($L$38&lt;=G40,F40*0.3,0),0.05)</f>
        <v>0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539</v>
      </c>
      <c r="C41" s="19" t="s">
        <v>33</v>
      </c>
      <c r="D41" s="19" t="s">
        <v>80</v>
      </c>
      <c r="E41" s="35">
        <v>2003</v>
      </c>
      <c r="F41" s="36">
        <v>3.5</v>
      </c>
      <c r="G41" s="13">
        <v>2004</v>
      </c>
      <c r="I41" s="39">
        <f t="shared" si="3"/>
        <v>1.05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179</v>
      </c>
      <c r="C42" s="19" t="s">
        <v>42</v>
      </c>
      <c r="D42" s="19" t="s">
        <v>65</v>
      </c>
      <c r="E42" s="35">
        <v>2003</v>
      </c>
      <c r="F42" s="36">
        <v>3.3</v>
      </c>
      <c r="G42" s="13">
        <v>2004</v>
      </c>
      <c r="I42" s="39">
        <f t="shared" si="3"/>
        <v>1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827</v>
      </c>
      <c r="C43" s="19" t="s">
        <v>33</v>
      </c>
      <c r="D43" s="19" t="s">
        <v>60</v>
      </c>
      <c r="E43" s="35">
        <v>2003</v>
      </c>
      <c r="F43" s="36">
        <v>2.4</v>
      </c>
      <c r="G43" s="13">
        <v>2004</v>
      </c>
      <c r="I43" s="39">
        <f t="shared" si="3"/>
        <v>0.75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828</v>
      </c>
      <c r="C44" s="19" t="s">
        <v>35</v>
      </c>
      <c r="D44" s="19" t="s">
        <v>80</v>
      </c>
      <c r="E44" s="35">
        <v>2003</v>
      </c>
      <c r="F44" s="36">
        <v>0.9</v>
      </c>
      <c r="G44" s="13">
        <v>2004</v>
      </c>
      <c r="I44" s="39">
        <f t="shared" si="3"/>
        <v>0.30000000000000004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D45" s="19"/>
      <c r="E45" s="35"/>
      <c r="F45" s="36"/>
      <c r="G45" s="13"/>
      <c r="I45" s="39">
        <f t="shared" si="3"/>
        <v>0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/>
      <c r="D46" s="19"/>
      <c r="E46" s="35"/>
      <c r="F46" s="36"/>
      <c r="G46" s="13"/>
      <c r="I46" s="39">
        <f t="shared" si="3"/>
        <v>0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/>
      <c r="D47" s="19"/>
      <c r="E47" s="35"/>
      <c r="F47" s="36"/>
      <c r="G47" s="13"/>
      <c r="I47" s="39">
        <f t="shared" si="3"/>
        <v>0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/>
      <c r="D48" s="19"/>
      <c r="E48" s="35"/>
      <c r="F48" s="36"/>
      <c r="G48" s="13"/>
      <c r="I48" s="39">
        <f t="shared" si="3"/>
        <v>0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/>
      <c r="D49" s="19"/>
      <c r="E49" s="35"/>
      <c r="F49" s="36"/>
      <c r="G49" s="13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3.8499999999999996</v>
      </c>
      <c r="J51" s="40">
        <f>+SUM(J40:J50)</f>
        <v>0.75</v>
      </c>
      <c r="K51" s="40">
        <f>+SUM(K40:K50)</f>
        <v>0</v>
      </c>
      <c r="L51" s="40">
        <f>+SUM(L40:L50)</f>
        <v>0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27"/>
      <c r="J56" s="27"/>
      <c r="K56" s="27"/>
      <c r="L56" s="27"/>
      <c r="M56" s="27"/>
    </row>
    <row r="57" spans="1:13" ht="12.75">
      <c r="A57" s="23">
        <v>1</v>
      </c>
      <c r="B57" s="81" t="s">
        <v>824</v>
      </c>
      <c r="C57" s="81"/>
      <c r="D57" s="81"/>
      <c r="E57" s="81"/>
      <c r="F57" s="41">
        <v>3</v>
      </c>
      <c r="G57" s="19">
        <v>2004</v>
      </c>
      <c r="I57" s="59">
        <f>+F57</f>
        <v>3</v>
      </c>
      <c r="J57" s="59">
        <v>0</v>
      </c>
      <c r="K57" s="59">
        <v>0</v>
      </c>
      <c r="L57" s="59">
        <v>0</v>
      </c>
      <c r="M57" s="59">
        <v>0</v>
      </c>
    </row>
    <row r="58" spans="1:13" ht="12.75">
      <c r="A58" s="23">
        <v>2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3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61.95000000000001</v>
      </c>
      <c r="J62" s="34">
        <f>+J34+J51+J60</f>
        <v>26.500000000000004</v>
      </c>
      <c r="K62" s="34">
        <f>+K34+K51+K60</f>
        <v>15.9</v>
      </c>
      <c r="L62" s="34">
        <f>+L34+L51+L60</f>
        <v>3.8</v>
      </c>
      <c r="M62" s="34">
        <f>+M34+M51+M60</f>
        <v>0.95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 t="s">
        <v>394</v>
      </c>
      <c r="C68" s="19" t="s">
        <v>34</v>
      </c>
      <c r="D68" s="19" t="s">
        <v>60</v>
      </c>
      <c r="E68" s="35" t="s">
        <v>126</v>
      </c>
      <c r="F68" s="36">
        <v>4.05</v>
      </c>
      <c r="G68" s="13">
        <v>2008</v>
      </c>
      <c r="I68" s="38">
        <f aca="true" t="shared" si="8" ref="I68:I73">+CEILING(IF($I$66&lt;=G68,F68*0.3,0),0.05)</f>
        <v>1.25</v>
      </c>
      <c r="J68" s="38">
        <f aca="true" t="shared" si="9" ref="J68:J73">+CEILING(IF($J$66&lt;=G68,F68*0.3,0),0.05)</f>
        <v>1.25</v>
      </c>
      <c r="K68" s="38">
        <f aca="true" t="shared" si="10" ref="K68:K73">+CEILING(IF($K$66&lt;=G68,F68*0.3,0),0.05)</f>
        <v>1.25</v>
      </c>
      <c r="L68" s="38">
        <f aca="true" t="shared" si="11" ref="L68:L73">+CEILING(IF($L$66&lt;=G68,F68*0.3,0),0.05)</f>
        <v>1.25</v>
      </c>
      <c r="M68" s="38">
        <f aca="true" t="shared" si="12" ref="M68:M73">+CEILING(IF($M$66&lt;=G68,F68*0.3,0),0.05)</f>
        <v>1.25</v>
      </c>
    </row>
    <row r="69" spans="1:13" ht="12.75">
      <c r="A69" s="23">
        <v>2</v>
      </c>
      <c r="B69" s="18" t="s">
        <v>549</v>
      </c>
      <c r="C69" s="19" t="s">
        <v>47</v>
      </c>
      <c r="D69" s="19" t="s">
        <v>51</v>
      </c>
      <c r="E69" s="19" t="s">
        <v>126</v>
      </c>
      <c r="F69" s="24">
        <v>2.4</v>
      </c>
      <c r="G69" s="25">
        <v>2008</v>
      </c>
      <c r="I69" s="39">
        <f t="shared" si="8"/>
        <v>0.75</v>
      </c>
      <c r="J69" s="39">
        <f t="shared" si="9"/>
        <v>0.75</v>
      </c>
      <c r="K69" s="39">
        <f t="shared" si="10"/>
        <v>0.75</v>
      </c>
      <c r="L69" s="39">
        <f t="shared" si="11"/>
        <v>0.75</v>
      </c>
      <c r="M69" s="39">
        <f t="shared" si="12"/>
        <v>0.75</v>
      </c>
    </row>
    <row r="70" spans="1:13" ht="12.75">
      <c r="A70" s="23">
        <v>3</v>
      </c>
      <c r="B70" s="37" t="s">
        <v>564</v>
      </c>
      <c r="C70" s="19" t="s">
        <v>42</v>
      </c>
      <c r="D70" s="19" t="s">
        <v>60</v>
      </c>
      <c r="E70" s="35" t="s">
        <v>126</v>
      </c>
      <c r="F70" s="36">
        <v>2.1</v>
      </c>
      <c r="G70" s="13">
        <v>2008</v>
      </c>
      <c r="I70" s="39">
        <f t="shared" si="8"/>
        <v>0.65</v>
      </c>
      <c r="J70" s="39">
        <f t="shared" si="9"/>
        <v>0.65</v>
      </c>
      <c r="K70" s="39">
        <f t="shared" si="10"/>
        <v>0.65</v>
      </c>
      <c r="L70" s="39">
        <f t="shared" si="11"/>
        <v>0.65</v>
      </c>
      <c r="M70" s="39">
        <f t="shared" si="12"/>
        <v>0.65</v>
      </c>
    </row>
    <row r="71" spans="1:13" ht="12.75">
      <c r="A71" s="23">
        <v>4</v>
      </c>
      <c r="B71" s="37" t="s">
        <v>653</v>
      </c>
      <c r="C71" s="19" t="s">
        <v>58</v>
      </c>
      <c r="D71" s="19" t="s">
        <v>52</v>
      </c>
      <c r="E71" s="35" t="s">
        <v>126</v>
      </c>
      <c r="F71" s="39">
        <v>0.6</v>
      </c>
      <c r="G71" s="35">
        <v>2008</v>
      </c>
      <c r="I71" s="39">
        <f t="shared" si="8"/>
        <v>0.2</v>
      </c>
      <c r="J71" s="39">
        <f t="shared" si="9"/>
        <v>0.2</v>
      </c>
      <c r="K71" s="39">
        <f t="shared" si="10"/>
        <v>0.2</v>
      </c>
      <c r="L71" s="39">
        <f t="shared" si="11"/>
        <v>0.2</v>
      </c>
      <c r="M71" s="39">
        <f t="shared" si="12"/>
        <v>0.2</v>
      </c>
    </row>
    <row r="72" spans="1:13" ht="12.75">
      <c r="A72" s="23">
        <v>5</v>
      </c>
      <c r="B72" s="37" t="s">
        <v>141</v>
      </c>
      <c r="C72" s="19" t="s">
        <v>30</v>
      </c>
      <c r="D72" s="19" t="s">
        <v>81</v>
      </c>
      <c r="E72" s="35" t="s">
        <v>126</v>
      </c>
      <c r="F72" s="36">
        <v>0.55</v>
      </c>
      <c r="G72" s="13">
        <v>2007</v>
      </c>
      <c r="I72" s="39">
        <f t="shared" si="8"/>
        <v>0.2</v>
      </c>
      <c r="J72" s="39">
        <f t="shared" si="9"/>
        <v>0.2</v>
      </c>
      <c r="K72" s="39">
        <f t="shared" si="10"/>
        <v>0.2</v>
      </c>
      <c r="L72" s="39">
        <f t="shared" si="11"/>
        <v>0.2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3.0500000000000003</v>
      </c>
      <c r="J75" s="27">
        <f>+SUM(J68:J74)</f>
        <v>3.0500000000000003</v>
      </c>
      <c r="K75" s="27">
        <f>+SUM(K68:K74)</f>
        <v>3.0500000000000003</v>
      </c>
      <c r="L75" s="27">
        <f>+SUM(L68:L74)</f>
        <v>3.0500000000000003</v>
      </c>
      <c r="M75" s="27">
        <f>+SUM(M68:M74)</f>
        <v>2.85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18" t="s">
        <v>568</v>
      </c>
      <c r="C5" s="19" t="s">
        <v>33</v>
      </c>
      <c r="D5" s="19" t="s">
        <v>64</v>
      </c>
      <c r="E5" s="19" t="s">
        <v>70</v>
      </c>
      <c r="F5" s="41">
        <v>3.45</v>
      </c>
      <c r="G5" s="19">
        <v>2008</v>
      </c>
      <c r="I5" s="38">
        <f aca="true" t="shared" si="0" ref="I5:M14">+IF($G5&gt;=I$3,$F5,0)</f>
        <v>3.45</v>
      </c>
      <c r="J5" s="38">
        <f t="shared" si="0"/>
        <v>3.45</v>
      </c>
      <c r="K5" s="38">
        <f t="shared" si="0"/>
        <v>3.45</v>
      </c>
      <c r="L5" s="38">
        <f t="shared" si="0"/>
        <v>3.45</v>
      </c>
      <c r="M5" s="38">
        <f t="shared" si="0"/>
        <v>3.45</v>
      </c>
    </row>
    <row r="6" spans="1:13" ht="12.75">
      <c r="A6" s="23">
        <v>2</v>
      </c>
      <c r="B6" s="37" t="s">
        <v>536</v>
      </c>
      <c r="C6" s="19" t="s">
        <v>30</v>
      </c>
      <c r="D6" s="19" t="s">
        <v>73</v>
      </c>
      <c r="E6" s="35" t="s">
        <v>70</v>
      </c>
      <c r="F6" s="36">
        <v>3.4</v>
      </c>
      <c r="G6" s="13">
        <v>2008</v>
      </c>
      <c r="I6" s="39">
        <f t="shared" si="0"/>
        <v>3.4</v>
      </c>
      <c r="J6" s="39">
        <f t="shared" si="0"/>
        <v>3.4</v>
      </c>
      <c r="K6" s="39">
        <f t="shared" si="0"/>
        <v>3.4</v>
      </c>
      <c r="L6" s="39">
        <f t="shared" si="0"/>
        <v>3.4</v>
      </c>
      <c r="M6" s="39">
        <f t="shared" si="0"/>
        <v>3.4</v>
      </c>
    </row>
    <row r="7" spans="1:13" ht="12.75">
      <c r="A7" s="23">
        <v>3</v>
      </c>
      <c r="B7" s="37" t="s">
        <v>222</v>
      </c>
      <c r="C7" s="19" t="s">
        <v>33</v>
      </c>
      <c r="D7" s="19" t="s">
        <v>52</v>
      </c>
      <c r="E7" s="35" t="s">
        <v>70</v>
      </c>
      <c r="F7" s="36">
        <v>2.15</v>
      </c>
      <c r="G7" s="13">
        <v>2008</v>
      </c>
      <c r="I7" s="39">
        <f t="shared" si="0"/>
        <v>2.15</v>
      </c>
      <c r="J7" s="39">
        <f t="shared" si="0"/>
        <v>2.15</v>
      </c>
      <c r="K7" s="39">
        <f t="shared" si="0"/>
        <v>2.15</v>
      </c>
      <c r="L7" s="39">
        <f t="shared" si="0"/>
        <v>2.15</v>
      </c>
      <c r="M7" s="39">
        <f t="shared" si="0"/>
        <v>2.15</v>
      </c>
    </row>
    <row r="8" spans="1:13" ht="12.75">
      <c r="A8" s="23">
        <v>4</v>
      </c>
      <c r="B8" s="37" t="s">
        <v>567</v>
      </c>
      <c r="C8" s="19" t="s">
        <v>33</v>
      </c>
      <c r="D8" s="19" t="s">
        <v>48</v>
      </c>
      <c r="E8" s="35" t="s">
        <v>70</v>
      </c>
      <c r="F8" s="36">
        <v>0.6</v>
      </c>
      <c r="G8" s="13">
        <v>2008</v>
      </c>
      <c r="I8" s="39">
        <f t="shared" si="0"/>
        <v>0.6</v>
      </c>
      <c r="J8" s="39">
        <f t="shared" si="0"/>
        <v>0.6</v>
      </c>
      <c r="K8" s="39">
        <f t="shared" si="0"/>
        <v>0.6</v>
      </c>
      <c r="L8" s="39">
        <f t="shared" si="0"/>
        <v>0.6</v>
      </c>
      <c r="M8" s="39">
        <f t="shared" si="0"/>
        <v>0.6</v>
      </c>
    </row>
    <row r="9" spans="1:13" ht="12.75">
      <c r="A9" s="23">
        <v>5</v>
      </c>
      <c r="B9" s="37" t="s">
        <v>535</v>
      </c>
      <c r="C9" s="19" t="s">
        <v>54</v>
      </c>
      <c r="D9" s="19" t="s">
        <v>56</v>
      </c>
      <c r="E9" s="35" t="s">
        <v>70</v>
      </c>
      <c r="F9" s="36">
        <v>3.55</v>
      </c>
      <c r="G9" s="13">
        <v>2007</v>
      </c>
      <c r="I9" s="39">
        <f t="shared" si="0"/>
        <v>3.55</v>
      </c>
      <c r="J9" s="39">
        <f t="shared" si="0"/>
        <v>3.55</v>
      </c>
      <c r="K9" s="39">
        <f t="shared" si="0"/>
        <v>3.55</v>
      </c>
      <c r="L9" s="39">
        <f t="shared" si="0"/>
        <v>3.55</v>
      </c>
      <c r="M9" s="39">
        <f t="shared" si="0"/>
        <v>0</v>
      </c>
    </row>
    <row r="10" spans="1:13" ht="12.75">
      <c r="A10" s="23">
        <v>6</v>
      </c>
      <c r="B10" s="37" t="s">
        <v>245</v>
      </c>
      <c r="C10" s="19" t="s">
        <v>54</v>
      </c>
      <c r="D10" s="19" t="s">
        <v>52</v>
      </c>
      <c r="E10" s="35" t="s">
        <v>70</v>
      </c>
      <c r="F10" s="36">
        <v>3.3</v>
      </c>
      <c r="G10" s="13">
        <v>2007</v>
      </c>
      <c r="I10" s="39">
        <f t="shared" si="0"/>
        <v>3.3</v>
      </c>
      <c r="J10" s="39">
        <f t="shared" si="0"/>
        <v>3.3</v>
      </c>
      <c r="K10" s="39">
        <f t="shared" si="0"/>
        <v>3.3</v>
      </c>
      <c r="L10" s="39">
        <f t="shared" si="0"/>
        <v>3.3</v>
      </c>
      <c r="M10" s="39">
        <f t="shared" si="0"/>
        <v>0</v>
      </c>
    </row>
    <row r="11" spans="1:13" ht="12.75">
      <c r="A11" s="23">
        <v>7</v>
      </c>
      <c r="B11" s="37" t="s">
        <v>246</v>
      </c>
      <c r="C11" s="19" t="s">
        <v>30</v>
      </c>
      <c r="D11" s="19" t="s">
        <v>80</v>
      </c>
      <c r="E11" s="35" t="s">
        <v>70</v>
      </c>
      <c r="F11" s="36">
        <v>1.5</v>
      </c>
      <c r="G11" s="13">
        <v>2007</v>
      </c>
      <c r="I11" s="39">
        <f t="shared" si="0"/>
        <v>1.5</v>
      </c>
      <c r="J11" s="39">
        <f t="shared" si="0"/>
        <v>1.5</v>
      </c>
      <c r="K11" s="39">
        <f t="shared" si="0"/>
        <v>1.5</v>
      </c>
      <c r="L11" s="39">
        <f t="shared" si="0"/>
        <v>1.5</v>
      </c>
      <c r="M11" s="39">
        <f t="shared" si="0"/>
        <v>0</v>
      </c>
    </row>
    <row r="12" spans="1:13" ht="12.75">
      <c r="A12" s="23">
        <v>8</v>
      </c>
      <c r="B12" s="37" t="s">
        <v>253</v>
      </c>
      <c r="C12" s="19" t="s">
        <v>54</v>
      </c>
      <c r="D12" s="19" t="s">
        <v>43</v>
      </c>
      <c r="E12" s="35" t="s">
        <v>70</v>
      </c>
      <c r="F12" s="36">
        <v>6.3</v>
      </c>
      <c r="G12" s="13">
        <v>2006</v>
      </c>
      <c r="I12" s="39">
        <f t="shared" si="0"/>
        <v>6.3</v>
      </c>
      <c r="J12" s="39">
        <f t="shared" si="0"/>
        <v>6.3</v>
      </c>
      <c r="K12" s="39">
        <f t="shared" si="0"/>
        <v>6.3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557</v>
      </c>
      <c r="C13" s="19" t="s">
        <v>47</v>
      </c>
      <c r="D13" s="19" t="s">
        <v>55</v>
      </c>
      <c r="E13" s="35" t="s">
        <v>70</v>
      </c>
      <c r="F13" s="36">
        <v>4.7</v>
      </c>
      <c r="G13" s="13">
        <v>2006</v>
      </c>
      <c r="I13" s="39">
        <f t="shared" si="0"/>
        <v>4.7</v>
      </c>
      <c r="J13" s="39">
        <f t="shared" si="0"/>
        <v>4.7</v>
      </c>
      <c r="K13" s="39">
        <f t="shared" si="0"/>
        <v>4.7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63" t="s">
        <v>586</v>
      </c>
      <c r="C14" s="19" t="s">
        <v>42</v>
      </c>
      <c r="D14" s="19" t="s">
        <v>63</v>
      </c>
      <c r="E14" s="35" t="s">
        <v>70</v>
      </c>
      <c r="F14" s="36">
        <v>4</v>
      </c>
      <c r="G14" s="13">
        <v>2006</v>
      </c>
      <c r="I14" s="39">
        <f t="shared" si="0"/>
        <v>4</v>
      </c>
      <c r="J14" s="39">
        <f t="shared" si="0"/>
        <v>4</v>
      </c>
      <c r="K14" s="39">
        <f t="shared" si="0"/>
        <v>4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247</v>
      </c>
      <c r="C15" s="19" t="s">
        <v>33</v>
      </c>
      <c r="D15" s="19" t="s">
        <v>52</v>
      </c>
      <c r="E15" s="35" t="s">
        <v>70</v>
      </c>
      <c r="F15" s="36">
        <v>3.6</v>
      </c>
      <c r="G15" s="13">
        <v>2006</v>
      </c>
      <c r="I15" s="39">
        <f aca="true" t="shared" si="1" ref="I15:M24">+IF($G15&gt;=I$3,$F15,0)</f>
        <v>3.6</v>
      </c>
      <c r="J15" s="39">
        <f t="shared" si="1"/>
        <v>3.6</v>
      </c>
      <c r="K15" s="39">
        <f t="shared" si="1"/>
        <v>3.6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234</v>
      </c>
      <c r="C16" s="19" t="s">
        <v>33</v>
      </c>
      <c r="D16" s="19" t="s">
        <v>63</v>
      </c>
      <c r="E16" s="35" t="s">
        <v>70</v>
      </c>
      <c r="F16" s="36">
        <v>3.5</v>
      </c>
      <c r="G16" s="13">
        <v>2006</v>
      </c>
      <c r="I16" s="39">
        <f t="shared" si="1"/>
        <v>3.5</v>
      </c>
      <c r="J16" s="39">
        <f t="shared" si="1"/>
        <v>3.5</v>
      </c>
      <c r="K16" s="39">
        <f t="shared" si="1"/>
        <v>3.5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248</v>
      </c>
      <c r="C17" s="19" t="s">
        <v>35</v>
      </c>
      <c r="D17" s="19" t="s">
        <v>41</v>
      </c>
      <c r="E17" s="35" t="s">
        <v>70</v>
      </c>
      <c r="F17" s="36">
        <v>3.2</v>
      </c>
      <c r="G17" s="13">
        <v>2006</v>
      </c>
      <c r="I17" s="39">
        <f t="shared" si="1"/>
        <v>3.2</v>
      </c>
      <c r="J17" s="39">
        <f t="shared" si="1"/>
        <v>3.2</v>
      </c>
      <c r="K17" s="39">
        <f t="shared" si="1"/>
        <v>3.2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432</v>
      </c>
      <c r="C18" s="19" t="s">
        <v>33</v>
      </c>
      <c r="D18" s="19" t="s">
        <v>62</v>
      </c>
      <c r="E18" s="35" t="s">
        <v>70</v>
      </c>
      <c r="F18" s="36">
        <v>2.2</v>
      </c>
      <c r="G18" s="13">
        <v>2006</v>
      </c>
      <c r="I18" s="39">
        <f t="shared" si="1"/>
        <v>2.2</v>
      </c>
      <c r="J18" s="39">
        <f t="shared" si="1"/>
        <v>2.2</v>
      </c>
      <c r="K18" s="39">
        <f t="shared" si="1"/>
        <v>2.2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249</v>
      </c>
      <c r="C19" s="19" t="s">
        <v>58</v>
      </c>
      <c r="D19" s="19" t="s">
        <v>39</v>
      </c>
      <c r="E19" s="35" t="s">
        <v>70</v>
      </c>
      <c r="F19" s="36">
        <v>1.2</v>
      </c>
      <c r="G19" s="13">
        <v>2006</v>
      </c>
      <c r="I19" s="39">
        <f t="shared" si="1"/>
        <v>1.2</v>
      </c>
      <c r="J19" s="39">
        <f t="shared" si="1"/>
        <v>1.2</v>
      </c>
      <c r="K19" s="39">
        <f t="shared" si="1"/>
        <v>1.2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238</v>
      </c>
      <c r="C20" s="19" t="s">
        <v>35</v>
      </c>
      <c r="D20" s="19" t="s">
        <v>62</v>
      </c>
      <c r="E20" s="35" t="s">
        <v>70</v>
      </c>
      <c r="F20" s="36">
        <v>0.6</v>
      </c>
      <c r="G20" s="13">
        <v>2006</v>
      </c>
      <c r="I20" s="39">
        <f t="shared" si="1"/>
        <v>0.6</v>
      </c>
      <c r="J20" s="39">
        <f t="shared" si="1"/>
        <v>0.6</v>
      </c>
      <c r="K20" s="39">
        <f t="shared" si="1"/>
        <v>0.6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250</v>
      </c>
      <c r="C21" s="19" t="s">
        <v>34</v>
      </c>
      <c r="D21" s="19" t="s">
        <v>80</v>
      </c>
      <c r="E21" s="35" t="s">
        <v>70</v>
      </c>
      <c r="F21" s="36">
        <v>5.5</v>
      </c>
      <c r="G21" s="13">
        <v>2004</v>
      </c>
      <c r="I21" s="39">
        <f t="shared" si="1"/>
        <v>5.5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251</v>
      </c>
      <c r="C22" s="19" t="s">
        <v>35</v>
      </c>
      <c r="D22" s="19" t="s">
        <v>63</v>
      </c>
      <c r="E22" s="35" t="s">
        <v>70</v>
      </c>
      <c r="F22" s="36">
        <v>4.1</v>
      </c>
      <c r="G22" s="13">
        <v>2004</v>
      </c>
      <c r="I22" s="39">
        <f t="shared" si="1"/>
        <v>4.1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252</v>
      </c>
      <c r="C23" s="19" t="s">
        <v>35</v>
      </c>
      <c r="D23" s="19" t="s">
        <v>46</v>
      </c>
      <c r="E23" s="35" t="s">
        <v>70</v>
      </c>
      <c r="F23" s="36">
        <v>2.5</v>
      </c>
      <c r="G23" s="13">
        <v>2004</v>
      </c>
      <c r="I23" s="39">
        <f t="shared" si="1"/>
        <v>2.5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63" t="s">
        <v>688</v>
      </c>
      <c r="C24" s="19" t="s">
        <v>54</v>
      </c>
      <c r="D24" s="19" t="s">
        <v>52</v>
      </c>
      <c r="E24" s="35" t="s">
        <v>70</v>
      </c>
      <c r="F24" s="36">
        <v>0.6</v>
      </c>
      <c r="G24" s="13">
        <v>2004</v>
      </c>
      <c r="I24" s="39">
        <f t="shared" si="1"/>
        <v>0.6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63" t="s">
        <v>693</v>
      </c>
      <c r="C25" s="19" t="s">
        <v>33</v>
      </c>
      <c r="D25" s="19" t="s">
        <v>81</v>
      </c>
      <c r="E25" s="35" t="s">
        <v>70</v>
      </c>
      <c r="F25" s="36">
        <v>0.6</v>
      </c>
      <c r="G25" s="13">
        <v>2004</v>
      </c>
      <c r="I25" s="39">
        <f aca="true" t="shared" si="2" ref="I25:M32">+IF($G25&gt;=I$3,$F25,0)</f>
        <v>0.6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63" t="s">
        <v>720</v>
      </c>
      <c r="C26" s="19" t="s">
        <v>33</v>
      </c>
      <c r="D26" s="19" t="s">
        <v>57</v>
      </c>
      <c r="E26" s="35" t="s">
        <v>70</v>
      </c>
      <c r="F26" s="36">
        <v>0.6</v>
      </c>
      <c r="G26" s="13">
        <v>2004</v>
      </c>
      <c r="I26" s="39">
        <f t="shared" si="2"/>
        <v>0.6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63" t="s">
        <v>721</v>
      </c>
      <c r="C27" s="19" t="s">
        <v>35</v>
      </c>
      <c r="D27" s="19" t="s">
        <v>73</v>
      </c>
      <c r="E27" s="35" t="s">
        <v>70</v>
      </c>
      <c r="F27" s="36">
        <v>0.6</v>
      </c>
      <c r="G27" s="13">
        <v>2004</v>
      </c>
      <c r="I27" s="39">
        <f t="shared" si="2"/>
        <v>0.6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559</v>
      </c>
      <c r="C28" s="19" t="s">
        <v>58</v>
      </c>
      <c r="D28" s="19" t="s">
        <v>31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/>
      <c r="D29" s="19"/>
      <c r="E29" s="35"/>
      <c r="F29" s="36"/>
      <c r="G29" s="13"/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/>
      <c r="D30" s="19"/>
      <c r="E30" s="35"/>
      <c r="F30" s="36"/>
      <c r="G30" s="13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D31" s="19"/>
      <c r="E31" s="19"/>
      <c r="F31" s="24"/>
      <c r="G31" s="25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/>
      <c r="C32" s="35"/>
      <c r="D32" s="35"/>
      <c r="E32" s="35"/>
      <c r="F32" s="36"/>
      <c r="G32" s="13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62.35000000000002</v>
      </c>
      <c r="J34" s="40">
        <f>+SUM(J5:J32)</f>
        <v>47.250000000000014</v>
      </c>
      <c r="K34" s="40">
        <f>+SUM(K5:K32)</f>
        <v>47.250000000000014</v>
      </c>
      <c r="L34" s="40">
        <f>+SUM(L5:L32)</f>
        <v>17.95</v>
      </c>
      <c r="M34" s="40">
        <f>+SUM(M5:M32)</f>
        <v>9.6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137</v>
      </c>
      <c r="C40" s="19" t="s">
        <v>42</v>
      </c>
      <c r="D40" s="19" t="s">
        <v>46</v>
      </c>
      <c r="E40" s="35">
        <v>2003</v>
      </c>
      <c r="F40" s="36">
        <v>0.85</v>
      </c>
      <c r="G40" s="13">
        <v>2007</v>
      </c>
      <c r="I40" s="38">
        <f aca="true" t="shared" si="3" ref="I40:I49">+CEILING(IF($I$38=E40,F40,IF($I$38&lt;=G40,F40*0.3,0)),0.05)</f>
        <v>0.30000000000000004</v>
      </c>
      <c r="J40" s="38">
        <f aca="true" t="shared" si="4" ref="J40:J49">+CEILING(IF($J$38&lt;=G40,F40*0.3,0),0.05)</f>
        <v>0.30000000000000004</v>
      </c>
      <c r="K40" s="38">
        <f aca="true" t="shared" si="5" ref="K40:K49">+CEILING(IF($K$38&lt;=G40,F40*0.3,0),0.05)</f>
        <v>0.30000000000000004</v>
      </c>
      <c r="L40" s="38">
        <f aca="true" t="shared" si="6" ref="L40:L49">+CEILING(IF($L$38&lt;=G40,F40*0.3,0),0.05)</f>
        <v>0.30000000000000004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84</v>
      </c>
      <c r="C41" s="19" t="s">
        <v>54</v>
      </c>
      <c r="D41" s="19" t="s">
        <v>45</v>
      </c>
      <c r="E41" s="35">
        <v>2003</v>
      </c>
      <c r="F41" s="36">
        <v>1.6</v>
      </c>
      <c r="G41" s="13">
        <v>2004</v>
      </c>
      <c r="I41" s="39">
        <f t="shared" si="3"/>
        <v>0.5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83</v>
      </c>
      <c r="C42" s="19" t="s">
        <v>33</v>
      </c>
      <c r="D42" s="19" t="s">
        <v>57</v>
      </c>
      <c r="E42" s="35">
        <v>2003</v>
      </c>
      <c r="F42" s="36">
        <v>1.4</v>
      </c>
      <c r="G42" s="13">
        <v>2004</v>
      </c>
      <c r="I42" s="39">
        <f t="shared" si="3"/>
        <v>0.45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85</v>
      </c>
      <c r="C43" s="19" t="s">
        <v>54</v>
      </c>
      <c r="D43" s="19" t="s">
        <v>62</v>
      </c>
      <c r="E43" s="35">
        <v>2003</v>
      </c>
      <c r="F43" s="36">
        <v>1.1</v>
      </c>
      <c r="G43" s="13">
        <v>2004</v>
      </c>
      <c r="I43" s="39">
        <f t="shared" si="3"/>
        <v>0.35000000000000003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87</v>
      </c>
      <c r="C44" s="19" t="s">
        <v>47</v>
      </c>
      <c r="D44" s="19" t="s">
        <v>40</v>
      </c>
      <c r="E44" s="35">
        <v>2003</v>
      </c>
      <c r="F44" s="36">
        <v>0.9</v>
      </c>
      <c r="G44" s="13">
        <v>2004</v>
      </c>
      <c r="I44" s="39">
        <f t="shared" si="3"/>
        <v>0.30000000000000004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92</v>
      </c>
      <c r="C45" s="19" t="s">
        <v>54</v>
      </c>
      <c r="D45" s="19" t="s">
        <v>53</v>
      </c>
      <c r="E45" s="35">
        <v>2003</v>
      </c>
      <c r="F45" s="36">
        <v>0.8</v>
      </c>
      <c r="G45" s="13">
        <v>2004</v>
      </c>
      <c r="I45" s="39">
        <f t="shared" si="3"/>
        <v>0.25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/>
      <c r="C46" s="35"/>
      <c r="D46" s="35"/>
      <c r="E46" s="35"/>
      <c r="F46" s="36"/>
      <c r="G46" s="13"/>
      <c r="I46" s="39">
        <f>+CEILING(IF($I$38=E46,F46,IF($I$38&lt;=G46,F46*0.3,0)),0.05)</f>
        <v>0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D47" s="19"/>
      <c r="E47" s="19"/>
      <c r="F47" s="24"/>
      <c r="G47" s="25"/>
      <c r="I47" s="39">
        <f>+CEILING(IF($I$38=E47,F47,IF($I$38&lt;=G47,F47*0.3,0)),0.05)</f>
        <v>0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/>
      <c r="D48" s="19"/>
      <c r="E48" s="35"/>
      <c r="F48" s="36"/>
      <c r="G48" s="13"/>
      <c r="I48" s="39">
        <f>+CEILING(IF($I$38=E48,F48,IF($I$38&lt;=G48,F48*0.3,0)),0.05)</f>
        <v>0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D49" s="19"/>
      <c r="E49" s="19"/>
      <c r="F49" s="24"/>
      <c r="G49" s="25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2.1500000000000004</v>
      </c>
      <c r="J51" s="40">
        <f>+SUM(J40:J50)</f>
        <v>0.30000000000000004</v>
      </c>
      <c r="K51" s="40">
        <f>+SUM(K40:K50)</f>
        <v>0.30000000000000004</v>
      </c>
      <c r="L51" s="40">
        <f>+SUM(L40:L50)</f>
        <v>0.30000000000000004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76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79</v>
      </c>
      <c r="C55" s="21"/>
      <c r="D55" s="21"/>
      <c r="E55" s="21"/>
      <c r="F55" s="21" t="s">
        <v>78</v>
      </c>
      <c r="G55" s="21" t="s">
        <v>77</v>
      </c>
      <c r="I55" s="22">
        <f>+I$3</f>
        <v>2004</v>
      </c>
      <c r="J55" s="22">
        <f>+J$3</f>
        <v>2005</v>
      </c>
      <c r="K55" s="22">
        <f>+K$3</f>
        <v>2006</v>
      </c>
      <c r="L55" s="22">
        <f>+L$3</f>
        <v>2007</v>
      </c>
      <c r="M55" s="22">
        <f>+M$3</f>
        <v>2008</v>
      </c>
    </row>
    <row r="56" spans="1:13" ht="7.5" customHeight="1">
      <c r="A56" s="23"/>
      <c r="I56" s="27"/>
      <c r="J56" s="27"/>
      <c r="K56" s="27"/>
      <c r="L56" s="27"/>
      <c r="M56" s="27"/>
    </row>
    <row r="57" spans="1:13" ht="12.75">
      <c r="A57" s="23">
        <v>1</v>
      </c>
      <c r="B57" s="81"/>
      <c r="C57" s="81"/>
      <c r="D57" s="81"/>
      <c r="E57" s="81"/>
      <c r="F57" s="41"/>
      <c r="G57" s="19"/>
      <c r="I57" s="59">
        <f>F57</f>
        <v>0</v>
      </c>
      <c r="J57" s="59">
        <v>0</v>
      </c>
      <c r="K57" s="59">
        <v>0</v>
      </c>
      <c r="L57" s="59">
        <v>0</v>
      </c>
      <c r="M57" s="59">
        <v>0</v>
      </c>
    </row>
    <row r="58" spans="1:13" ht="12.75">
      <c r="A58" s="23">
        <v>2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7.5" customHeight="1">
      <c r="A59" s="23"/>
      <c r="I59" s="27"/>
      <c r="J59" s="27"/>
      <c r="K59" s="27"/>
      <c r="L59" s="27"/>
      <c r="M59" s="27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97</v>
      </c>
      <c r="C62" s="32"/>
      <c r="D62" s="33"/>
      <c r="E62" s="33"/>
      <c r="F62" s="33"/>
      <c r="G62" s="30"/>
      <c r="H62" s="33"/>
      <c r="I62" s="34">
        <f>+I34+I51+I60</f>
        <v>64.50000000000003</v>
      </c>
      <c r="J62" s="34">
        <f>+J34+J51+J60</f>
        <v>47.55000000000001</v>
      </c>
      <c r="K62" s="34">
        <f>+K34+K51+K60</f>
        <v>47.55000000000001</v>
      </c>
      <c r="L62" s="34">
        <f>+L34+L51+L60</f>
        <v>18.25</v>
      </c>
      <c r="M62" s="34">
        <f>+M34+M51+M60</f>
        <v>9.6</v>
      </c>
    </row>
    <row r="64" spans="1:13" ht="15.75">
      <c r="A64" s="15" t="s">
        <v>96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2004</v>
      </c>
      <c r="J66" s="22">
        <f>+J$3</f>
        <v>2005</v>
      </c>
      <c r="K66" s="22">
        <f>+K$3</f>
        <v>2006</v>
      </c>
      <c r="L66" s="22">
        <f>+L$3</f>
        <v>2007</v>
      </c>
      <c r="M66" s="22">
        <f>+M$3</f>
        <v>2008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18" t="s">
        <v>668</v>
      </c>
      <c r="C68" s="19" t="s">
        <v>33</v>
      </c>
      <c r="D68" s="19" t="s">
        <v>73</v>
      </c>
      <c r="E68" s="19" t="s">
        <v>126</v>
      </c>
      <c r="F68" s="24">
        <v>0.6</v>
      </c>
      <c r="G68" s="25">
        <v>2008</v>
      </c>
      <c r="I68" s="38">
        <f aca="true" t="shared" si="8" ref="I68:I73">+CEILING(IF($I$66&lt;=G68,F68*0.3,0),0.05)</f>
        <v>0.2</v>
      </c>
      <c r="J68" s="38">
        <f aca="true" t="shared" si="9" ref="J68:J73">+CEILING(IF($J$66&lt;=G68,F68*0.3,0),0.05)</f>
        <v>0.2</v>
      </c>
      <c r="K68" s="38">
        <f aca="true" t="shared" si="10" ref="K68:K73">+CEILING(IF($K$66&lt;=G68,F68*0.3,0),0.05)</f>
        <v>0.2</v>
      </c>
      <c r="L68" s="38">
        <f aca="true" t="shared" si="11" ref="L68:L73">+CEILING(IF($L$66&lt;=G68,F68*0.3,0),0.05)</f>
        <v>0.2</v>
      </c>
      <c r="M68" s="38">
        <f aca="true" t="shared" si="12" ref="M68:M73">+CEILING(IF($M$66&lt;=G68,F68*0.3,0),0.05)</f>
        <v>0.2</v>
      </c>
    </row>
    <row r="69" spans="1:13" ht="12.75">
      <c r="A69" s="23">
        <v>2</v>
      </c>
      <c r="D69" s="19"/>
      <c r="E69" s="19"/>
      <c r="F69" s="24"/>
      <c r="G69" s="25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3</v>
      </c>
      <c r="D70" s="19"/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D71" s="19"/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0.2</v>
      </c>
      <c r="J75" s="27">
        <f>+SUM(J68:J74)</f>
        <v>0.2</v>
      </c>
      <c r="K75" s="27">
        <f>+SUM(K68:K74)</f>
        <v>0.2</v>
      </c>
      <c r="L75" s="27">
        <f>+SUM(L68:L74)</f>
        <v>0.2</v>
      </c>
      <c r="M75" s="27">
        <f>+SUM(M68:M74)</f>
        <v>0.2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2004</v>
      </c>
      <c r="J3" s="22">
        <v>2005</v>
      </c>
      <c r="K3" s="22">
        <v>2006</v>
      </c>
      <c r="L3" s="22">
        <v>2007</v>
      </c>
      <c r="M3" s="22">
        <v>2008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376</v>
      </c>
      <c r="C5" s="19" t="s">
        <v>33</v>
      </c>
      <c r="D5" s="19" t="s">
        <v>51</v>
      </c>
      <c r="E5" s="35" t="s">
        <v>70</v>
      </c>
      <c r="F5" s="36">
        <v>2.2</v>
      </c>
      <c r="G5" s="13">
        <v>2006</v>
      </c>
      <c r="I5" s="38">
        <f aca="true" t="shared" si="0" ref="I5:M14">+IF($G5&gt;=I$3,$F5,0)</f>
        <v>2.2</v>
      </c>
      <c r="J5" s="38">
        <f t="shared" si="0"/>
        <v>2.2</v>
      </c>
      <c r="K5" s="38">
        <f t="shared" si="0"/>
        <v>2.2</v>
      </c>
      <c r="L5" s="38">
        <f t="shared" si="0"/>
        <v>0</v>
      </c>
      <c r="M5" s="38">
        <f t="shared" si="0"/>
        <v>0</v>
      </c>
    </row>
    <row r="6" spans="1:13" ht="12.75">
      <c r="A6" s="23">
        <v>2</v>
      </c>
      <c r="B6" s="37" t="s">
        <v>404</v>
      </c>
      <c r="C6" s="19" t="s">
        <v>42</v>
      </c>
      <c r="D6" s="19" t="s">
        <v>52</v>
      </c>
      <c r="E6" s="35" t="s">
        <v>70</v>
      </c>
      <c r="F6" s="36">
        <v>1.6</v>
      </c>
      <c r="G6" s="13">
        <v>2006</v>
      </c>
      <c r="I6" s="39">
        <f t="shared" si="0"/>
        <v>1.6</v>
      </c>
      <c r="J6" s="39">
        <f t="shared" si="0"/>
        <v>1.6</v>
      </c>
      <c r="K6" s="39">
        <f t="shared" si="0"/>
        <v>1.6</v>
      </c>
      <c r="L6" s="39">
        <f t="shared" si="0"/>
        <v>0</v>
      </c>
      <c r="M6" s="39">
        <f t="shared" si="0"/>
        <v>0</v>
      </c>
    </row>
    <row r="7" spans="1:13" ht="12.75">
      <c r="A7" s="23">
        <v>3</v>
      </c>
      <c r="B7" s="37" t="s">
        <v>377</v>
      </c>
      <c r="C7" s="19" t="s">
        <v>33</v>
      </c>
      <c r="D7" s="19" t="s">
        <v>55</v>
      </c>
      <c r="E7" s="35" t="s">
        <v>70</v>
      </c>
      <c r="F7" s="36">
        <v>1.4</v>
      </c>
      <c r="G7" s="13">
        <v>2006</v>
      </c>
      <c r="I7" s="39">
        <f t="shared" si="0"/>
        <v>1.4</v>
      </c>
      <c r="J7" s="39">
        <f t="shared" si="0"/>
        <v>1.4</v>
      </c>
      <c r="K7" s="39">
        <f t="shared" si="0"/>
        <v>1.4</v>
      </c>
      <c r="L7" s="39">
        <f t="shared" si="0"/>
        <v>0</v>
      </c>
      <c r="M7" s="39">
        <f t="shared" si="0"/>
        <v>0</v>
      </c>
    </row>
    <row r="8" spans="1:13" ht="12.75">
      <c r="A8" s="23">
        <v>4</v>
      </c>
      <c r="B8" s="37" t="s">
        <v>538</v>
      </c>
      <c r="C8" s="19" t="s">
        <v>58</v>
      </c>
      <c r="D8" s="19" t="s">
        <v>46</v>
      </c>
      <c r="E8" s="35" t="s">
        <v>70</v>
      </c>
      <c r="F8" s="36">
        <v>0.75</v>
      </c>
      <c r="G8" s="13">
        <v>2006</v>
      </c>
      <c r="I8" s="39">
        <f t="shared" si="0"/>
        <v>0.75</v>
      </c>
      <c r="J8" s="39">
        <f t="shared" si="0"/>
        <v>0.75</v>
      </c>
      <c r="K8" s="39">
        <f t="shared" si="0"/>
        <v>0.75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378</v>
      </c>
      <c r="C9" s="19" t="s">
        <v>35</v>
      </c>
      <c r="D9" s="19" t="s">
        <v>39</v>
      </c>
      <c r="E9" s="35" t="s">
        <v>70</v>
      </c>
      <c r="F9" s="36">
        <v>4.1</v>
      </c>
      <c r="G9" s="13">
        <v>2005</v>
      </c>
      <c r="I9" s="39">
        <f t="shared" si="0"/>
        <v>4.1</v>
      </c>
      <c r="J9" s="39">
        <f t="shared" si="0"/>
        <v>4.1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176</v>
      </c>
      <c r="C10" s="19" t="s">
        <v>35</v>
      </c>
      <c r="D10" s="19" t="s">
        <v>68</v>
      </c>
      <c r="E10" s="35" t="s">
        <v>70</v>
      </c>
      <c r="F10" s="36">
        <v>3.6</v>
      </c>
      <c r="G10" s="13">
        <v>2005</v>
      </c>
      <c r="I10" s="39">
        <f t="shared" si="0"/>
        <v>3.6</v>
      </c>
      <c r="J10" s="39">
        <f t="shared" si="0"/>
        <v>3.6</v>
      </c>
      <c r="K10" s="39">
        <f t="shared" si="0"/>
        <v>0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379</v>
      </c>
      <c r="C11" s="19" t="s">
        <v>35</v>
      </c>
      <c r="D11" s="19" t="s">
        <v>44</v>
      </c>
      <c r="E11" s="35" t="s">
        <v>70</v>
      </c>
      <c r="F11" s="36">
        <v>2.65</v>
      </c>
      <c r="G11" s="13">
        <v>2005</v>
      </c>
      <c r="I11" s="39">
        <f t="shared" si="0"/>
        <v>2.65</v>
      </c>
      <c r="J11" s="39">
        <f t="shared" si="0"/>
        <v>2.65</v>
      </c>
      <c r="K11" s="39">
        <f t="shared" si="0"/>
        <v>0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380</v>
      </c>
      <c r="C12" s="19" t="s">
        <v>33</v>
      </c>
      <c r="D12" s="19" t="s">
        <v>56</v>
      </c>
      <c r="E12" s="35" t="s">
        <v>70</v>
      </c>
      <c r="F12" s="36">
        <v>2.55</v>
      </c>
      <c r="G12" s="13">
        <v>2005</v>
      </c>
      <c r="I12" s="39">
        <f t="shared" si="0"/>
        <v>2.55</v>
      </c>
      <c r="J12" s="39">
        <f t="shared" si="0"/>
        <v>2.55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386</v>
      </c>
      <c r="C13" s="19" t="s">
        <v>33</v>
      </c>
      <c r="D13" s="19" t="s">
        <v>62</v>
      </c>
      <c r="E13" s="35" t="s">
        <v>70</v>
      </c>
      <c r="F13" s="36">
        <v>2.5</v>
      </c>
      <c r="G13" s="13">
        <v>2005</v>
      </c>
      <c r="I13" s="39">
        <f t="shared" si="0"/>
        <v>2.5</v>
      </c>
      <c r="J13" s="39">
        <f t="shared" si="0"/>
        <v>2.5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381</v>
      </c>
      <c r="C14" s="19" t="s">
        <v>30</v>
      </c>
      <c r="D14" s="19" t="s">
        <v>51</v>
      </c>
      <c r="E14" s="35" t="s">
        <v>70</v>
      </c>
      <c r="F14" s="36">
        <v>1.2</v>
      </c>
      <c r="G14" s="13">
        <v>2005</v>
      </c>
      <c r="I14" s="39">
        <f t="shared" si="0"/>
        <v>1.2</v>
      </c>
      <c r="J14" s="39">
        <f t="shared" si="0"/>
        <v>1.2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382</v>
      </c>
      <c r="C15" s="19" t="s">
        <v>42</v>
      </c>
      <c r="D15" s="19" t="s">
        <v>81</v>
      </c>
      <c r="E15" s="35" t="s">
        <v>70</v>
      </c>
      <c r="F15" s="36">
        <v>0.9</v>
      </c>
      <c r="G15" s="13">
        <v>2005</v>
      </c>
      <c r="I15" s="39">
        <f aca="true" t="shared" si="1" ref="I15:M24">+IF($G15&gt;=I$3,$F15,0)</f>
        <v>0.9</v>
      </c>
      <c r="J15" s="39">
        <f t="shared" si="1"/>
        <v>0.9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63" t="s">
        <v>632</v>
      </c>
      <c r="C16" s="19" t="s">
        <v>54</v>
      </c>
      <c r="D16" s="19" t="s">
        <v>62</v>
      </c>
      <c r="E16" s="35" t="s">
        <v>70</v>
      </c>
      <c r="F16" s="36">
        <v>0.9</v>
      </c>
      <c r="G16" s="13">
        <v>2005</v>
      </c>
      <c r="I16" s="39">
        <f t="shared" si="1"/>
        <v>0.9</v>
      </c>
      <c r="J16" s="39">
        <f t="shared" si="1"/>
        <v>0.9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383</v>
      </c>
      <c r="C17" s="19" t="s">
        <v>33</v>
      </c>
      <c r="D17" s="19" t="s">
        <v>53</v>
      </c>
      <c r="E17" s="35" t="s">
        <v>32</v>
      </c>
      <c r="F17" s="36">
        <v>6</v>
      </c>
      <c r="G17" s="14">
        <v>2004</v>
      </c>
      <c r="I17" s="39">
        <f t="shared" si="1"/>
        <v>6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384</v>
      </c>
      <c r="C18" s="19" t="s">
        <v>35</v>
      </c>
      <c r="D18" s="19" t="s">
        <v>37</v>
      </c>
      <c r="E18" s="35" t="s">
        <v>32</v>
      </c>
      <c r="F18" s="36">
        <v>6</v>
      </c>
      <c r="G18" s="13">
        <v>2004</v>
      </c>
      <c r="I18" s="39">
        <f t="shared" si="1"/>
        <v>6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385</v>
      </c>
      <c r="C19" s="19" t="s">
        <v>34</v>
      </c>
      <c r="D19" s="19" t="s">
        <v>53</v>
      </c>
      <c r="E19" s="35" t="s">
        <v>32</v>
      </c>
      <c r="F19" s="36">
        <v>6</v>
      </c>
      <c r="G19" s="13">
        <v>2004</v>
      </c>
      <c r="I19" s="39">
        <f t="shared" si="1"/>
        <v>6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387</v>
      </c>
      <c r="C20" s="19" t="s">
        <v>47</v>
      </c>
      <c r="D20" s="19" t="s">
        <v>40</v>
      </c>
      <c r="E20" s="35" t="s">
        <v>70</v>
      </c>
      <c r="F20" s="36">
        <v>4.1</v>
      </c>
      <c r="G20" s="13">
        <v>2004</v>
      </c>
      <c r="I20" s="39">
        <f t="shared" si="1"/>
        <v>4.1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798</v>
      </c>
      <c r="C21" s="19" t="s">
        <v>34</v>
      </c>
      <c r="D21" s="19" t="s">
        <v>40</v>
      </c>
      <c r="E21" s="35" t="s">
        <v>70</v>
      </c>
      <c r="F21" s="36">
        <v>0.6</v>
      </c>
      <c r="G21" s="13">
        <v>2004</v>
      </c>
      <c r="I21" s="39">
        <f t="shared" si="1"/>
        <v>0.6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63" t="s">
        <v>634</v>
      </c>
      <c r="C22" s="19" t="s">
        <v>30</v>
      </c>
      <c r="D22" s="19" t="s">
        <v>57</v>
      </c>
      <c r="E22" s="35" t="s">
        <v>70</v>
      </c>
      <c r="F22" s="36">
        <v>2.1</v>
      </c>
      <c r="G22" s="13">
        <v>2004</v>
      </c>
      <c r="I22" s="39">
        <f t="shared" si="1"/>
        <v>2.1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570</v>
      </c>
      <c r="C23" s="19" t="s">
        <v>54</v>
      </c>
      <c r="D23" s="19" t="s">
        <v>57</v>
      </c>
      <c r="E23" s="35" t="s">
        <v>70</v>
      </c>
      <c r="F23" s="36">
        <v>2</v>
      </c>
      <c r="G23" s="13">
        <v>2004</v>
      </c>
      <c r="I23" s="39">
        <f t="shared" si="1"/>
        <v>2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375</v>
      </c>
      <c r="C24" s="19" t="s">
        <v>58</v>
      </c>
      <c r="D24" s="19" t="s">
        <v>68</v>
      </c>
      <c r="E24" s="35" t="s">
        <v>70</v>
      </c>
      <c r="F24" s="36">
        <v>1.95</v>
      </c>
      <c r="G24" s="13">
        <v>2004</v>
      </c>
      <c r="I24" s="39">
        <f t="shared" si="1"/>
        <v>1.95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539</v>
      </c>
      <c r="C25" s="19" t="s">
        <v>33</v>
      </c>
      <c r="D25" s="19" t="s">
        <v>80</v>
      </c>
      <c r="E25" s="35" t="s">
        <v>70</v>
      </c>
      <c r="F25" s="36">
        <v>1.25</v>
      </c>
      <c r="G25" s="13">
        <v>2004</v>
      </c>
      <c r="I25" s="39">
        <f aca="true" t="shared" si="2" ref="I25:M32">+IF($G25&gt;=I$3,$F25,0)</f>
        <v>1.25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540</v>
      </c>
      <c r="C26" s="19" t="s">
        <v>47</v>
      </c>
      <c r="D26" s="19" t="s">
        <v>64</v>
      </c>
      <c r="E26" s="35" t="s">
        <v>70</v>
      </c>
      <c r="F26" s="36">
        <v>1.05</v>
      </c>
      <c r="G26" s="13">
        <v>2004</v>
      </c>
      <c r="I26" s="39">
        <f t="shared" si="2"/>
        <v>1.05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569</v>
      </c>
      <c r="C27" s="19" t="s">
        <v>33</v>
      </c>
      <c r="D27" s="19" t="s">
        <v>65</v>
      </c>
      <c r="E27" s="35" t="s">
        <v>70</v>
      </c>
      <c r="F27" s="36">
        <v>1</v>
      </c>
      <c r="G27" s="13">
        <v>2004</v>
      </c>
      <c r="I27" s="39">
        <f t="shared" si="2"/>
        <v>1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63" t="s">
        <v>630</v>
      </c>
      <c r="C28" s="19" t="s">
        <v>33</v>
      </c>
      <c r="D28" s="19" t="s">
        <v>48</v>
      </c>
      <c r="E28" s="35" t="s">
        <v>70</v>
      </c>
      <c r="F28" s="36">
        <v>0.6</v>
      </c>
      <c r="G28" s="13">
        <v>2004</v>
      </c>
      <c r="I28" s="39">
        <f t="shared" si="2"/>
        <v>0.6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63" t="s">
        <v>740</v>
      </c>
      <c r="C29" s="19" t="s">
        <v>54</v>
      </c>
      <c r="D29" s="19" t="s">
        <v>73</v>
      </c>
      <c r="E29" s="35" t="s">
        <v>70</v>
      </c>
      <c r="F29" s="36">
        <v>0.6</v>
      </c>
      <c r="G29" s="13">
        <v>2004</v>
      </c>
      <c r="I29" s="39">
        <f t="shared" si="2"/>
        <v>0.6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63" t="s">
        <v>818</v>
      </c>
      <c r="C30" s="19" t="s">
        <v>47</v>
      </c>
      <c r="D30" s="19" t="s">
        <v>63</v>
      </c>
      <c r="E30" s="35" t="s">
        <v>70</v>
      </c>
      <c r="F30" s="36">
        <v>0.6</v>
      </c>
      <c r="G30" s="13">
        <v>2004</v>
      </c>
      <c r="I30" s="39">
        <f t="shared" si="2"/>
        <v>0.6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63" t="s">
        <v>759</v>
      </c>
      <c r="C31" s="19" t="s">
        <v>54</v>
      </c>
      <c r="D31" s="19" t="s">
        <v>41</v>
      </c>
      <c r="E31" s="35" t="s">
        <v>70</v>
      </c>
      <c r="F31" s="36">
        <v>0.6</v>
      </c>
      <c r="G31" s="13">
        <v>2004</v>
      </c>
      <c r="I31" s="39">
        <f t="shared" si="2"/>
        <v>0.6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63" t="s">
        <v>789</v>
      </c>
      <c r="C32" s="19" t="s">
        <v>35</v>
      </c>
      <c r="D32" s="19" t="s">
        <v>40</v>
      </c>
      <c r="E32" s="35" t="s">
        <v>70</v>
      </c>
      <c r="F32" s="36">
        <v>0.6</v>
      </c>
      <c r="G32" s="13">
        <v>2004</v>
      </c>
      <c r="I32" s="39">
        <f t="shared" si="2"/>
        <v>0.6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4:13" ht="12.75">
      <c r="D34" s="19"/>
      <c r="E34" s="19"/>
      <c r="F34" s="24"/>
      <c r="G34" s="25"/>
      <c r="I34" s="40">
        <f>+SUM(I5:I32)</f>
        <v>59.400000000000006</v>
      </c>
      <c r="J34" s="40">
        <f>+SUM(J5:J32)</f>
        <v>24.349999999999998</v>
      </c>
      <c r="K34" s="40">
        <f>+SUM(K5:K32)</f>
        <v>5.95</v>
      </c>
      <c r="L34" s="40">
        <f>+SUM(L5:L32)</f>
        <v>0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2004</v>
      </c>
      <c r="J38" s="22">
        <f>+J$3</f>
        <v>2005</v>
      </c>
      <c r="K38" s="22">
        <f>+K$3</f>
        <v>2006</v>
      </c>
      <c r="L38" s="22">
        <f>+L$3</f>
        <v>2007</v>
      </c>
      <c r="M38" s="22">
        <f>+M$3</f>
        <v>2008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815</v>
      </c>
      <c r="C40" s="19" t="s">
        <v>58</v>
      </c>
      <c r="D40" s="19" t="s">
        <v>36</v>
      </c>
      <c r="E40" s="35">
        <v>2003</v>
      </c>
      <c r="F40" s="36">
        <v>3.3</v>
      </c>
      <c r="G40" s="13">
        <v>2006</v>
      </c>
      <c r="I40" s="38">
        <f aca="true" t="shared" si="3" ref="I40:I50">+CEILING(IF($I$38=E40,F40,IF($I$38&lt;=G40,F40*0.3,0)),0.05)</f>
        <v>1</v>
      </c>
      <c r="J40" s="38">
        <f aca="true" t="shared" si="4" ref="J40:J50">+CEILING(IF($J$38&lt;=G40,F40*0.3,0),0.05)</f>
        <v>1</v>
      </c>
      <c r="K40" s="38">
        <f aca="true" t="shared" si="5" ref="K40:K50">+CEILING(IF($K$38&lt;=G40,F40*0.3,0),0.05)</f>
        <v>1</v>
      </c>
      <c r="L40" s="38">
        <f aca="true" t="shared" si="6" ref="L40:L50">+CEILING(IF($L$38&lt;=G40,F40*0.3,0),0.05)</f>
        <v>0</v>
      </c>
      <c r="M40" s="38">
        <f aca="true" t="shared" si="7" ref="M40:M50">CEILING(IF($M$38&lt;=G40,F40*0.3,0),0.05)</f>
        <v>0</v>
      </c>
    </row>
    <row r="41" spans="1:13" ht="12.75">
      <c r="A41" s="23">
        <v>2</v>
      </c>
      <c r="B41" s="37" t="s">
        <v>816</v>
      </c>
      <c r="C41" s="19" t="s">
        <v>35</v>
      </c>
      <c r="D41" s="19" t="s">
        <v>57</v>
      </c>
      <c r="E41" s="35">
        <v>2003</v>
      </c>
      <c r="F41" s="36">
        <v>0.5</v>
      </c>
      <c r="G41" s="13">
        <v>2006</v>
      </c>
      <c r="I41" s="39">
        <f t="shared" si="3"/>
        <v>0.15000000000000002</v>
      </c>
      <c r="J41" s="39">
        <f t="shared" si="4"/>
        <v>0.15000000000000002</v>
      </c>
      <c r="K41" s="39">
        <f t="shared" si="5"/>
        <v>0.15000000000000002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817</v>
      </c>
      <c r="C42" s="19" t="s">
        <v>33</v>
      </c>
      <c r="D42" s="19" t="s">
        <v>60</v>
      </c>
      <c r="E42" s="35">
        <v>2003</v>
      </c>
      <c r="F42" s="36">
        <v>1.5</v>
      </c>
      <c r="G42" s="13">
        <v>2005</v>
      </c>
      <c r="I42" s="39">
        <f t="shared" si="3"/>
        <v>0.45</v>
      </c>
      <c r="J42" s="39">
        <f t="shared" si="4"/>
        <v>0.45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571</v>
      </c>
      <c r="C43" s="19" t="s">
        <v>54</v>
      </c>
      <c r="D43" s="19" t="s">
        <v>73</v>
      </c>
      <c r="E43" s="35">
        <v>2004</v>
      </c>
      <c r="F43" s="36">
        <v>2.25</v>
      </c>
      <c r="G43" s="13">
        <v>2004</v>
      </c>
      <c r="I43" s="39">
        <f t="shared" si="3"/>
        <v>2.25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63" t="s">
        <v>742</v>
      </c>
      <c r="C44" s="19" t="s">
        <v>54</v>
      </c>
      <c r="D44" s="19" t="s">
        <v>60</v>
      </c>
      <c r="E44" s="35">
        <v>2004</v>
      </c>
      <c r="F44" s="36">
        <v>0.6</v>
      </c>
      <c r="G44" s="13">
        <v>2004</v>
      </c>
      <c r="I44" s="39">
        <f t="shared" si="3"/>
        <v>0.6000000000000001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D45" s="19"/>
      <c r="E45" s="35"/>
      <c r="F45" s="36"/>
      <c r="G45" s="13"/>
      <c r="I45" s="39">
        <f t="shared" si="3"/>
        <v>0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/>
      <c r="D46" s="19"/>
      <c r="E46" s="35"/>
      <c r="F46" s="36"/>
      <c r="G46" s="13"/>
      <c r="I46" s="39">
        <f>+CEILING(IF($I$38=E46,F46,IF($I$38&lt;=G46,F46*0.3,0)),0.05)</f>
        <v>0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/>
      <c r="D47" s="19"/>
      <c r="E47" s="35"/>
      <c r="F47" s="36"/>
      <c r="G47" s="13"/>
      <c r="I47" s="39">
        <f>+CEILING(IF($I$38=E47,F47,IF($I$38&lt;=G47,F47*0.3,0)),0.05)</f>
        <v>0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/>
      <c r="D48" s="19"/>
      <c r="E48" s="35"/>
      <c r="F48" s="36"/>
      <c r="G48" s="13"/>
      <c r="I48" s="39">
        <f>+CEILING(IF($I$38=E48,F48,IF($I$38&lt;=G48,F48*0.3,0)),0.05)</f>
        <v>0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37"/>
      <c r="D49" s="19"/>
      <c r="E49" s="35"/>
      <c r="F49" s="36"/>
      <c r="G49" s="13"/>
      <c r="I49" s="39">
        <f>+CEILING(IF($I$38=E49,F49,IF($I$38&lt;=G49,F49*0.3,0)),0.05)</f>
        <v>0</v>
      </c>
      <c r="J49" s="39">
        <f>+CEILING(IF($J$38&lt;=G49,F49*0.3,0),0.05)</f>
        <v>0</v>
      </c>
      <c r="K49" s="39">
        <f>+CEILING(IF($K$38&lt;=G49,F49*0.3,0),0.05)</f>
        <v>0</v>
      </c>
      <c r="L49" s="39">
        <f>+CEILING(IF($L$38&lt;=G49,F49*0.3,0),0.05)</f>
        <v>0</v>
      </c>
      <c r="M49" s="39">
        <f>CEILING(IF($M$38&lt;=G49,F49*0.3,0),0.05)</f>
        <v>0</v>
      </c>
    </row>
    <row r="50" spans="1:13" ht="12.75">
      <c r="A50" s="23">
        <v>11</v>
      </c>
      <c r="B50" s="37"/>
      <c r="D50" s="19"/>
      <c r="E50" s="35"/>
      <c r="F50" s="36"/>
      <c r="G50" s="13"/>
      <c r="I50" s="39">
        <f t="shared" si="3"/>
        <v>0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9:13" ht="7.5" customHeight="1">
      <c r="I51" s="37"/>
      <c r="J51" s="37"/>
      <c r="K51" s="37"/>
      <c r="L51" s="37"/>
      <c r="M51" s="37"/>
    </row>
    <row r="52" spans="9:13" ht="12.75">
      <c r="I52" s="40">
        <f>+SUM(I40:I51)</f>
        <v>4.449999999999999</v>
      </c>
      <c r="J52" s="40">
        <f>+SUM(J40:J51)</f>
        <v>1.5999999999999999</v>
      </c>
      <c r="K52" s="40">
        <f>+SUM(K40:K51)</f>
        <v>1.15</v>
      </c>
      <c r="L52" s="40">
        <f>+SUM(L40:L51)</f>
        <v>0</v>
      </c>
      <c r="M52" s="40">
        <f>+SUM(M40:M51)</f>
        <v>0</v>
      </c>
    </row>
    <row r="53" spans="9:13" ht="12.75">
      <c r="I53" s="27"/>
      <c r="J53" s="27"/>
      <c r="K53" s="27"/>
      <c r="L53" s="27"/>
      <c r="M53" s="27"/>
    </row>
    <row r="54" spans="1:13" ht="15.75">
      <c r="A54" s="28" t="s">
        <v>76</v>
      </c>
      <c r="B54" s="17"/>
      <c r="C54" s="29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9:13" ht="7.5" customHeight="1">
      <c r="I55" s="27"/>
      <c r="J55" s="27"/>
      <c r="K55" s="27"/>
      <c r="L55" s="27"/>
      <c r="M55" s="27"/>
    </row>
    <row r="56" spans="1:13" ht="12.75">
      <c r="A56" s="23"/>
      <c r="B56" s="20" t="s">
        <v>79</v>
      </c>
      <c r="C56" s="21"/>
      <c r="D56" s="21"/>
      <c r="E56" s="21"/>
      <c r="F56" s="21" t="s">
        <v>78</v>
      </c>
      <c r="G56" s="21" t="s">
        <v>77</v>
      </c>
      <c r="I56" s="22">
        <f>+I$3</f>
        <v>2004</v>
      </c>
      <c r="J56" s="22">
        <f>+J$3</f>
        <v>2005</v>
      </c>
      <c r="K56" s="22">
        <f>+K$3</f>
        <v>2006</v>
      </c>
      <c r="L56" s="22">
        <f>+L$3</f>
        <v>2007</v>
      </c>
      <c r="M56" s="22">
        <f>+M$3</f>
        <v>2008</v>
      </c>
    </row>
    <row r="57" spans="1:13" ht="7.5" customHeight="1">
      <c r="A57" s="23"/>
      <c r="I57" s="59"/>
      <c r="J57" s="59"/>
      <c r="K57" s="59"/>
      <c r="L57" s="59"/>
      <c r="M57" s="59"/>
    </row>
    <row r="58" spans="1:13" ht="12.75">
      <c r="A58" s="23">
        <v>1</v>
      </c>
      <c r="B58" s="81"/>
      <c r="C58" s="81"/>
      <c r="D58" s="81"/>
      <c r="E58" s="81"/>
      <c r="I58" s="59"/>
      <c r="J58" s="59"/>
      <c r="K58" s="59"/>
      <c r="L58" s="59"/>
      <c r="M58" s="59"/>
    </row>
    <row r="59" spans="1:13" ht="12.75">
      <c r="A59" s="23">
        <v>2</v>
      </c>
      <c r="B59" s="81"/>
      <c r="C59" s="81"/>
      <c r="D59" s="81"/>
      <c r="E59" s="81"/>
      <c r="I59" s="59"/>
      <c r="J59" s="59"/>
      <c r="K59" s="59"/>
      <c r="L59" s="59"/>
      <c r="M59" s="59"/>
    </row>
    <row r="60" spans="1:13" ht="7.5" customHeight="1">
      <c r="A60" s="23"/>
      <c r="I60" s="59"/>
      <c r="J60" s="59"/>
      <c r="K60" s="59"/>
      <c r="L60" s="59"/>
      <c r="M60" s="59"/>
    </row>
    <row r="61" spans="1:13" ht="12.75">
      <c r="A61" s="23"/>
      <c r="I61" s="27">
        <f>+SUM(I58:I60)</f>
        <v>0</v>
      </c>
      <c r="J61" s="27">
        <f>+SUM(J58:J60)</f>
        <v>0</v>
      </c>
      <c r="K61" s="27">
        <f>+SUM(K58:K60)</f>
        <v>0</v>
      </c>
      <c r="L61" s="27">
        <f>+SUM(L58:L60)</f>
        <v>0</v>
      </c>
      <c r="M61" s="27">
        <f>+SUM(M58:M60)</f>
        <v>0</v>
      </c>
    </row>
    <row r="62" spans="9:13" ht="12.75">
      <c r="I62" s="26"/>
      <c r="J62" s="26"/>
      <c r="K62" s="26"/>
      <c r="L62" s="26"/>
      <c r="M62" s="26"/>
    </row>
    <row r="63" spans="1:13" ht="15.75">
      <c r="A63" s="30"/>
      <c r="B63" s="31" t="s">
        <v>97</v>
      </c>
      <c r="C63" s="32"/>
      <c r="D63" s="33"/>
      <c r="E63" s="33"/>
      <c r="F63" s="33"/>
      <c r="G63" s="30"/>
      <c r="H63" s="33"/>
      <c r="I63" s="34">
        <f>+I34+I52+I61</f>
        <v>63.85000000000001</v>
      </c>
      <c r="J63" s="34">
        <f>+J34+J52+J61</f>
        <v>25.95</v>
      </c>
      <c r="K63" s="34">
        <f>+K34+K52+K61</f>
        <v>7.1</v>
      </c>
      <c r="L63" s="34">
        <f>+L34+L52+L61</f>
        <v>0</v>
      </c>
      <c r="M63" s="34">
        <f>+M34+M52+M61</f>
        <v>0</v>
      </c>
    </row>
    <row r="65" spans="1:13" ht="15.75">
      <c r="A65" s="15" t="s">
        <v>96</v>
      </c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ht="7.5" customHeight="1"/>
    <row r="67" spans="2:13" ht="12.75">
      <c r="B67" s="20" t="s">
        <v>1</v>
      </c>
      <c r="C67" s="21" t="s">
        <v>27</v>
      </c>
      <c r="D67" s="21" t="s">
        <v>5</v>
      </c>
      <c r="E67" s="21" t="s">
        <v>6</v>
      </c>
      <c r="F67" s="21" t="s">
        <v>3</v>
      </c>
      <c r="G67" s="21" t="s">
        <v>28</v>
      </c>
      <c r="I67" s="22">
        <f>+I$3</f>
        <v>2004</v>
      </c>
      <c r="J67" s="22">
        <f>+J$3</f>
        <v>2005</v>
      </c>
      <c r="K67" s="22">
        <f>+K$3</f>
        <v>2006</v>
      </c>
      <c r="L67" s="22">
        <f>+L$3</f>
        <v>2007</v>
      </c>
      <c r="M67" s="22">
        <f>+M$3</f>
        <v>2008</v>
      </c>
    </row>
    <row r="68" spans="2:6" ht="7.5" customHeight="1">
      <c r="B68" s="20"/>
      <c r="C68" s="22"/>
      <c r="E68" s="22"/>
      <c r="F68" s="22"/>
    </row>
    <row r="69" spans="1:13" ht="12.75">
      <c r="A69" s="23">
        <v>1</v>
      </c>
      <c r="B69" s="37"/>
      <c r="D69" s="19"/>
      <c r="E69" s="35"/>
      <c r="F69" s="39"/>
      <c r="G69" s="35"/>
      <c r="I69" s="38">
        <f aca="true" t="shared" si="8" ref="I69:I74">+CEILING(IF($I$67&lt;=G69,F69*0.3,0),0.05)</f>
        <v>0</v>
      </c>
      <c r="J69" s="38">
        <f aca="true" t="shared" si="9" ref="J69:J74">+CEILING(IF($J$67&lt;=G69,F69*0.3,0),0.05)</f>
        <v>0</v>
      </c>
      <c r="K69" s="38">
        <f aca="true" t="shared" si="10" ref="K69:K74">+CEILING(IF($K$67&lt;=G69,F69*0.3,0),0.05)</f>
        <v>0</v>
      </c>
      <c r="L69" s="38">
        <f aca="true" t="shared" si="11" ref="L69:L74">+CEILING(IF($L$67&lt;=G69,F69*0.3,0),0.05)</f>
        <v>0</v>
      </c>
      <c r="M69" s="38">
        <f aca="true" t="shared" si="12" ref="M69:M74">+CEILING(IF($M$67&lt;=G69,F69*0.3,0),0.05)</f>
        <v>0</v>
      </c>
    </row>
    <row r="70" spans="1:13" ht="12.75">
      <c r="A70" s="23">
        <v>2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3</v>
      </c>
      <c r="B71" s="37"/>
      <c r="D71" s="19"/>
      <c r="E71" s="35"/>
      <c r="F71" s="36"/>
      <c r="G71" s="13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4</v>
      </c>
      <c r="B72" s="37"/>
      <c r="D72" s="19"/>
      <c r="E72" s="35"/>
      <c r="F72" s="39"/>
      <c r="G72" s="35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5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12.75">
      <c r="A74" s="23">
        <v>6</v>
      </c>
      <c r="D74" s="19"/>
      <c r="E74" s="19"/>
      <c r="F74" s="41"/>
      <c r="G74" s="19"/>
      <c r="I74" s="39">
        <f t="shared" si="8"/>
        <v>0</v>
      </c>
      <c r="J74" s="39">
        <f t="shared" si="9"/>
        <v>0</v>
      </c>
      <c r="K74" s="39">
        <f t="shared" si="10"/>
        <v>0</v>
      </c>
      <c r="L74" s="39">
        <f t="shared" si="11"/>
        <v>0</v>
      </c>
      <c r="M74" s="39">
        <f t="shared" si="12"/>
        <v>0</v>
      </c>
    </row>
    <row r="75" spans="1:13" ht="7.5" customHeight="1">
      <c r="A75" s="23"/>
      <c r="I75" s="27"/>
      <c r="J75" s="27"/>
      <c r="K75" s="27"/>
      <c r="L75" s="27"/>
      <c r="M75" s="27"/>
    </row>
    <row r="76" spans="1:13" ht="12.75">
      <c r="A76" s="23"/>
      <c r="I76" s="27">
        <f>+SUM(I69:I75)</f>
        <v>0</v>
      </c>
      <c r="J76" s="27">
        <f>+SUM(J69:J75)</f>
        <v>0</v>
      </c>
      <c r="K76" s="27">
        <f>+SUM(K69:K75)</f>
        <v>0</v>
      </c>
      <c r="L76" s="27">
        <f>+SUM(L69:L75)</f>
        <v>0</v>
      </c>
      <c r="M76" s="27">
        <f>+SUM(M69:M75)</f>
        <v>0</v>
      </c>
    </row>
  </sheetData>
  <sheetProtection/>
  <mergeCells count="2">
    <mergeCell ref="B58:E58"/>
    <mergeCell ref="B59:E5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2004-02-29T19:16:44Z</cp:lastPrinted>
  <dcterms:created xsi:type="dcterms:W3CDTF">2002-01-02T00:23:28Z</dcterms:created>
  <dcterms:modified xsi:type="dcterms:W3CDTF">2014-11-15T20:39:04Z</dcterms:modified>
  <cp:category/>
  <cp:version/>
  <cp:contentType/>
  <cp:contentStatus/>
</cp:coreProperties>
</file>